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240" yWindow="555" windowWidth="20115" windowHeight="7515"/>
  </bookViews>
  <sheets>
    <sheet name="N4 - sul (დაჯი)" sheetId="11" r:id="rId1"/>
    <sheet name="N4 - შრომა" sheetId="3" r:id="rId2"/>
    <sheet name="საწევროები -ჯუნა" sheetId="4" r:id="rId3"/>
    <sheet name="ჯანდაცვა" sheetId="5" r:id="rId4"/>
    <sheet name="აღჭურვა" sheetId="7" r:id="rId5"/>
  </sheets>
  <definedNames>
    <definedName name="_xlnm._FilterDatabase" localSheetId="0" hidden="1">'N4 - sul (დაჯი)'!$A$8:$AC$52</definedName>
    <definedName name="_xlnm._FilterDatabase" localSheetId="1" hidden="1">'N4 - შრომა'!$A$8:$AC$8</definedName>
    <definedName name="_xlnm._FilterDatabase" localSheetId="3" hidden="1">ჯანდაცვა!$A$8:$XDK$8</definedName>
    <definedName name="_xlnm.Print_Area" localSheetId="0">'N4 - sul (დაჯი)'!$B$3:$S$58</definedName>
    <definedName name="_xlnm.Print_Area" localSheetId="1">'N4 - შრომა'!$B$3:$T$13</definedName>
    <definedName name="_xlnm.Print_Area" localSheetId="2">'საწევროები -ჯუნა'!$B$2:$K$56</definedName>
    <definedName name="_xlnm.Print_Area" localSheetId="3">ჯანდაცვა!$B$3:$H$39</definedName>
    <definedName name="_xlnm.Print_Titles" localSheetId="0">'N4 - sul (დაჯი)'!$7:$8</definedName>
    <definedName name="_xlnm.Print_Titles" localSheetId="1">'N4 - შრომა'!$7:$8</definedName>
    <definedName name="_xlnm.Print_Titles" localSheetId="3">ჯანდაცვა!$7:$8</definedName>
  </definedNames>
  <calcPr calcId="125725"/>
</workbook>
</file>

<file path=xl/calcChain.xml><?xml version="1.0" encoding="utf-8"?>
<calcChain xmlns="http://schemas.openxmlformats.org/spreadsheetml/2006/main">
  <c r="K25" i="11"/>
  <c r="N24"/>
  <c r="M24"/>
  <c r="L24"/>
  <c r="K24"/>
  <c r="N23"/>
  <c r="M23"/>
  <c r="L23"/>
  <c r="K23"/>
  <c r="I13" l="1"/>
  <c r="H13"/>
  <c r="G13"/>
  <c r="F13"/>
  <c r="N13"/>
  <c r="M13"/>
  <c r="L13"/>
  <c r="K13"/>
  <c r="O58" l="1"/>
  <c r="J58"/>
  <c r="I58"/>
  <c r="H58"/>
  <c r="G58"/>
  <c r="F58"/>
  <c r="E58"/>
  <c r="O57"/>
  <c r="J57"/>
  <c r="I57"/>
  <c r="H57"/>
  <c r="G57"/>
  <c r="F57"/>
  <c r="E57" s="1"/>
  <c r="O56"/>
  <c r="J56"/>
  <c r="I56"/>
  <c r="H56"/>
  <c r="G56"/>
  <c r="F56"/>
  <c r="E56" s="1"/>
  <c r="O55"/>
  <c r="J55"/>
  <c r="I55"/>
  <c r="H55"/>
  <c r="G55"/>
  <c r="F55"/>
  <c r="E55" s="1"/>
  <c r="O54"/>
  <c r="N54"/>
  <c r="M54"/>
  <c r="L54"/>
  <c r="K54"/>
  <c r="I54"/>
  <c r="H54"/>
  <c r="G54"/>
  <c r="F54"/>
  <c r="O53"/>
  <c r="J53"/>
  <c r="I53"/>
  <c r="H53"/>
  <c r="G53"/>
  <c r="F53"/>
  <c r="E53"/>
  <c r="O52"/>
  <c r="J52"/>
  <c r="I52"/>
  <c r="H52"/>
  <c r="G52"/>
  <c r="F52"/>
  <c r="E52"/>
  <c r="O51"/>
  <c r="J51"/>
  <c r="E51" s="1"/>
  <c r="I51"/>
  <c r="H51"/>
  <c r="G51"/>
  <c r="F51"/>
  <c r="O50"/>
  <c r="J50"/>
  <c r="E50" s="1"/>
  <c r="I50"/>
  <c r="H50"/>
  <c r="G50"/>
  <c r="F50"/>
  <c r="O49"/>
  <c r="J49"/>
  <c r="E49" s="1"/>
  <c r="I49"/>
  <c r="H49"/>
  <c r="G49"/>
  <c r="F49"/>
  <c r="O48"/>
  <c r="J48"/>
  <c r="E48" s="1"/>
  <c r="I48"/>
  <c r="H48"/>
  <c r="G48"/>
  <c r="F48"/>
  <c r="O47"/>
  <c r="J47"/>
  <c r="E47" s="1"/>
  <c r="I47"/>
  <c r="H47"/>
  <c r="G47"/>
  <c r="F47"/>
  <c r="O46"/>
  <c r="J46"/>
  <c r="E46" s="1"/>
  <c r="I46"/>
  <c r="H46"/>
  <c r="G46"/>
  <c r="F46"/>
  <c r="O45"/>
  <c r="J45"/>
  <c r="E45" s="1"/>
  <c r="I45"/>
  <c r="H45"/>
  <c r="G45"/>
  <c r="F45"/>
  <c r="O44"/>
  <c r="J44"/>
  <c r="E44" s="1"/>
  <c r="I44"/>
  <c r="H44"/>
  <c r="G44"/>
  <c r="F44"/>
  <c r="O43"/>
  <c r="J43"/>
  <c r="I43"/>
  <c r="H43"/>
  <c r="G43"/>
  <c r="F43"/>
  <c r="O42"/>
  <c r="J42"/>
  <c r="E42" s="1"/>
  <c r="I42"/>
  <c r="H42"/>
  <c r="G42"/>
  <c r="F42"/>
  <c r="S41"/>
  <c r="R41"/>
  <c r="Q41"/>
  <c r="P41"/>
  <c r="O41" s="1"/>
  <c r="N41"/>
  <c r="M41"/>
  <c r="H41" s="1"/>
  <c r="L41"/>
  <c r="K41"/>
  <c r="F41" s="1"/>
  <c r="I41"/>
  <c r="G41"/>
  <c r="D41"/>
  <c r="O40"/>
  <c r="J40"/>
  <c r="I40"/>
  <c r="H40"/>
  <c r="G40"/>
  <c r="F40"/>
  <c r="O39"/>
  <c r="L39"/>
  <c r="J39" s="1"/>
  <c r="I39"/>
  <c r="H39"/>
  <c r="F39"/>
  <c r="O38"/>
  <c r="J38"/>
  <c r="I38"/>
  <c r="H38"/>
  <c r="G38"/>
  <c r="F38"/>
  <c r="O37"/>
  <c r="J37"/>
  <c r="I37"/>
  <c r="H37"/>
  <c r="G37"/>
  <c r="F37"/>
  <c r="O36"/>
  <c r="L36"/>
  <c r="K36"/>
  <c r="J36" s="1"/>
  <c r="E36" s="1"/>
  <c r="I36"/>
  <c r="H36"/>
  <c r="G36"/>
  <c r="F36"/>
  <c r="O35"/>
  <c r="J35"/>
  <c r="E35" s="1"/>
  <c r="I35"/>
  <c r="H35"/>
  <c r="G35"/>
  <c r="F35"/>
  <c r="O34"/>
  <c r="J34"/>
  <c r="E34" s="1"/>
  <c r="I34"/>
  <c r="H34"/>
  <c r="G34"/>
  <c r="F34"/>
  <c r="O33"/>
  <c r="J33"/>
  <c r="I33"/>
  <c r="H33"/>
  <c r="G33"/>
  <c r="F33"/>
  <c r="O32"/>
  <c r="J32"/>
  <c r="E32" s="1"/>
  <c r="I32"/>
  <c r="H32"/>
  <c r="G32"/>
  <c r="F32"/>
  <c r="O31"/>
  <c r="J31"/>
  <c r="I31"/>
  <c r="H31"/>
  <c r="G31"/>
  <c r="F31"/>
  <c r="O30"/>
  <c r="J30"/>
  <c r="I30"/>
  <c r="H30"/>
  <c r="G30"/>
  <c r="F30"/>
  <c r="O29"/>
  <c r="J29"/>
  <c r="I29"/>
  <c r="H29"/>
  <c r="G29"/>
  <c r="F29"/>
  <c r="S28"/>
  <c r="R28"/>
  <c r="Q28"/>
  <c r="P28"/>
  <c r="O28" s="1"/>
  <c r="N28"/>
  <c r="M28"/>
  <c r="K28"/>
  <c r="H28"/>
  <c r="F28"/>
  <c r="D28"/>
  <c r="O27"/>
  <c r="J27"/>
  <c r="I27"/>
  <c r="H27"/>
  <c r="G27"/>
  <c r="F27"/>
  <c r="S26"/>
  <c r="Q26"/>
  <c r="N26"/>
  <c r="M26"/>
  <c r="K26"/>
  <c r="O25"/>
  <c r="J25"/>
  <c r="E25" s="1"/>
  <c r="I25"/>
  <c r="H25"/>
  <c r="G25"/>
  <c r="F25"/>
  <c r="O24"/>
  <c r="J24"/>
  <c r="I24"/>
  <c r="H24"/>
  <c r="G24"/>
  <c r="F24"/>
  <c r="O23"/>
  <c r="J23"/>
  <c r="I23"/>
  <c r="H23"/>
  <c r="G23"/>
  <c r="F23"/>
  <c r="O22"/>
  <c r="N22"/>
  <c r="M22"/>
  <c r="L22"/>
  <c r="K22"/>
  <c r="I22"/>
  <c r="D22"/>
  <c r="O21"/>
  <c r="J21"/>
  <c r="I21"/>
  <c r="H21"/>
  <c r="G21"/>
  <c r="F21"/>
  <c r="E21"/>
  <c r="O20"/>
  <c r="I20"/>
  <c r="H20"/>
  <c r="G20"/>
  <c r="F20"/>
  <c r="E20"/>
  <c r="O19"/>
  <c r="I19"/>
  <c r="H19"/>
  <c r="G19"/>
  <c r="F19"/>
  <c r="E19"/>
  <c r="O18"/>
  <c r="J18"/>
  <c r="E18" s="1"/>
  <c r="I18"/>
  <c r="H18"/>
  <c r="G18"/>
  <c r="F18"/>
  <c r="O17"/>
  <c r="N17"/>
  <c r="M17"/>
  <c r="H17" s="1"/>
  <c r="L17"/>
  <c r="K17"/>
  <c r="J17" s="1"/>
  <c r="E17" s="1"/>
  <c r="I17"/>
  <c r="G17"/>
  <c r="O16"/>
  <c r="J16"/>
  <c r="I16"/>
  <c r="H16"/>
  <c r="G16"/>
  <c r="F16"/>
  <c r="O15"/>
  <c r="J15"/>
  <c r="I15"/>
  <c r="H15"/>
  <c r="G15"/>
  <c r="F15"/>
  <c r="O14"/>
  <c r="J14"/>
  <c r="I14"/>
  <c r="H14"/>
  <c r="G14"/>
  <c r="F14"/>
  <c r="O13"/>
  <c r="J13"/>
  <c r="S12"/>
  <c r="R12"/>
  <c r="Q12"/>
  <c r="P12"/>
  <c r="N12"/>
  <c r="M12"/>
  <c r="H12" s="1"/>
  <c r="L12"/>
  <c r="G12" s="1"/>
  <c r="K12"/>
  <c r="I12"/>
  <c r="D12"/>
  <c r="O11"/>
  <c r="J11"/>
  <c r="E11" s="1"/>
  <c r="I11"/>
  <c r="H11"/>
  <c r="G11"/>
  <c r="F11"/>
  <c r="S10"/>
  <c r="S9" s="1"/>
  <c r="R10"/>
  <c r="Q10"/>
  <c r="P10"/>
  <c r="N10"/>
  <c r="N9" s="1"/>
  <c r="D10"/>
  <c r="Q9" l="1"/>
  <c r="E39"/>
  <c r="G22"/>
  <c r="F22"/>
  <c r="H22"/>
  <c r="E40"/>
  <c r="E43"/>
  <c r="D26"/>
  <c r="E30"/>
  <c r="E31"/>
  <c r="E38"/>
  <c r="R26"/>
  <c r="H26" s="1"/>
  <c r="I28"/>
  <c r="I26"/>
  <c r="I10"/>
  <c r="R9"/>
  <c r="L10"/>
  <c r="O10"/>
  <c r="J12"/>
  <c r="O12"/>
  <c r="E13"/>
  <c r="E14"/>
  <c r="E15"/>
  <c r="E16"/>
  <c r="J22"/>
  <c r="E22" s="1"/>
  <c r="E23"/>
  <c r="E24"/>
  <c r="D9"/>
  <c r="P26"/>
  <c r="L28"/>
  <c r="E29"/>
  <c r="E33"/>
  <c r="E37"/>
  <c r="G39"/>
  <c r="J41"/>
  <c r="E41" s="1"/>
  <c r="J54"/>
  <c r="E54" s="1"/>
  <c r="E27"/>
  <c r="I9"/>
  <c r="K10"/>
  <c r="M10"/>
  <c r="P60"/>
  <c r="R60"/>
  <c r="F12"/>
  <c r="Q60"/>
  <c r="S60"/>
  <c r="F26"/>
  <c r="F17"/>
  <c r="D12" i="5"/>
  <c r="D25"/>
  <c r="D10"/>
  <c r="E20"/>
  <c r="E23"/>
  <c r="E12" s="1"/>
  <c r="E10" s="1"/>
  <c r="E25"/>
  <c r="F20"/>
  <c r="F25"/>
  <c r="G20"/>
  <c r="G25"/>
  <c r="H20"/>
  <c r="H25"/>
  <c r="C7" i="4"/>
  <c r="D7"/>
  <c r="J7"/>
  <c r="K7"/>
  <c r="I7" s="1"/>
  <c r="C8"/>
  <c r="D8"/>
  <c r="J8"/>
  <c r="K8"/>
  <c r="I8"/>
  <c r="C9"/>
  <c r="D9"/>
  <c r="J9"/>
  <c r="K9"/>
  <c r="I9" s="1"/>
  <c r="C10"/>
  <c r="D10"/>
  <c r="J10"/>
  <c r="K10"/>
  <c r="I10"/>
  <c r="C11"/>
  <c r="D11"/>
  <c r="J11"/>
  <c r="K11"/>
  <c r="I11" s="1"/>
  <c r="C12"/>
  <c r="C13" s="1"/>
  <c r="D12"/>
  <c r="J12"/>
  <c r="K12"/>
  <c r="I12"/>
  <c r="D13"/>
  <c r="E13"/>
  <c r="F13"/>
  <c r="G13"/>
  <c r="H13"/>
  <c r="J13"/>
  <c r="K13"/>
  <c r="C20"/>
  <c r="D20"/>
  <c r="J20"/>
  <c r="K20"/>
  <c r="I20"/>
  <c r="C21"/>
  <c r="D21"/>
  <c r="J21"/>
  <c r="K21"/>
  <c r="I21" s="1"/>
  <c r="C22"/>
  <c r="D22"/>
  <c r="J22"/>
  <c r="K22"/>
  <c r="I22"/>
  <c r="C23"/>
  <c r="D23"/>
  <c r="J23"/>
  <c r="K23"/>
  <c r="I23" s="1"/>
  <c r="C24"/>
  <c r="D24"/>
  <c r="J24"/>
  <c r="K24"/>
  <c r="I24"/>
  <c r="C25"/>
  <c r="D25"/>
  <c r="D26" s="1"/>
  <c r="J25"/>
  <c r="K25"/>
  <c r="I25" s="1"/>
  <c r="C26"/>
  <c r="E26"/>
  <c r="F26"/>
  <c r="G26"/>
  <c r="H26"/>
  <c r="J26"/>
  <c r="K26"/>
  <c r="C33"/>
  <c r="D33"/>
  <c r="J33"/>
  <c r="K33"/>
  <c r="I33" s="1"/>
  <c r="C34"/>
  <c r="D34"/>
  <c r="J34"/>
  <c r="K34"/>
  <c r="I34"/>
  <c r="C35"/>
  <c r="D35"/>
  <c r="J35"/>
  <c r="K35"/>
  <c r="I35" s="1"/>
  <c r="C36"/>
  <c r="D36"/>
  <c r="J36"/>
  <c r="K36"/>
  <c r="I36"/>
  <c r="C37"/>
  <c r="D37"/>
  <c r="J37"/>
  <c r="K37"/>
  <c r="I37" s="1"/>
  <c r="C38"/>
  <c r="C39" s="1"/>
  <c r="D38"/>
  <c r="J38"/>
  <c r="K38"/>
  <c r="I38"/>
  <c r="D39"/>
  <c r="E39"/>
  <c r="F39"/>
  <c r="G39"/>
  <c r="H39"/>
  <c r="J39"/>
  <c r="K39"/>
  <c r="C46"/>
  <c r="D46"/>
  <c r="J46"/>
  <c r="K46"/>
  <c r="I46"/>
  <c r="C47"/>
  <c r="D47"/>
  <c r="J47"/>
  <c r="K47"/>
  <c r="I47" s="1"/>
  <c r="C48"/>
  <c r="D48"/>
  <c r="J48"/>
  <c r="K48"/>
  <c r="I48"/>
  <c r="C49"/>
  <c r="D49"/>
  <c r="J49"/>
  <c r="K49"/>
  <c r="I49" s="1"/>
  <c r="C50"/>
  <c r="D50"/>
  <c r="J50"/>
  <c r="K50"/>
  <c r="I50"/>
  <c r="C51"/>
  <c r="D51"/>
  <c r="D52" s="1"/>
  <c r="J51"/>
  <c r="K51"/>
  <c r="I51" s="1"/>
  <c r="C52"/>
  <c r="E52"/>
  <c r="F52"/>
  <c r="G52"/>
  <c r="H52"/>
  <c r="J52"/>
  <c r="K52"/>
  <c r="O13" i="3"/>
  <c r="J13"/>
  <c r="I13"/>
  <c r="H13"/>
  <c r="G13"/>
  <c r="F13"/>
  <c r="E13" s="1"/>
  <c r="O12"/>
  <c r="J12"/>
  <c r="I12"/>
  <c r="H12"/>
  <c r="G12"/>
  <c r="F12"/>
  <c r="E12"/>
  <c r="O11"/>
  <c r="J11"/>
  <c r="I11"/>
  <c r="H11"/>
  <c r="G11"/>
  <c r="F11"/>
  <c r="E11" s="1"/>
  <c r="O10"/>
  <c r="J10"/>
  <c r="I10"/>
  <c r="H10"/>
  <c r="G10"/>
  <c r="F10"/>
  <c r="E10"/>
  <c r="O9"/>
  <c r="N9"/>
  <c r="M9"/>
  <c r="L9"/>
  <c r="K9"/>
  <c r="J9"/>
  <c r="I9"/>
  <c r="H9"/>
  <c r="G9"/>
  <c r="F9"/>
  <c r="E9" s="1"/>
  <c r="E12" i="11" l="1"/>
  <c r="G10"/>
  <c r="P9"/>
  <c r="O9" s="1"/>
  <c r="O26"/>
  <c r="O60" s="1"/>
  <c r="G28"/>
  <c r="L26"/>
  <c r="J28"/>
  <c r="E28" s="1"/>
  <c r="H10"/>
  <c r="M9"/>
  <c r="H9" s="1"/>
  <c r="J10"/>
  <c r="E10" s="1"/>
  <c r="F10"/>
  <c r="K9"/>
  <c r="I52" i="4"/>
  <c r="I26"/>
  <c r="I39"/>
  <c r="I13"/>
  <c r="F23" i="5"/>
  <c r="G26" i="11" l="1"/>
  <c r="L9"/>
  <c r="G9" s="1"/>
  <c r="J26"/>
  <c r="E26" s="1"/>
  <c r="F9"/>
  <c r="F12" i="5"/>
  <c r="F10" s="1"/>
  <c r="G23"/>
  <c r="J9" i="11" l="1"/>
  <c r="E9" s="1"/>
  <c r="G12" i="5"/>
  <c r="G10" s="1"/>
  <c r="H23"/>
  <c r="H12" s="1"/>
  <c r="H10" s="1"/>
  <c r="E43" i="4" l="1"/>
  <c r="E30"/>
  <c r="G17"/>
  <c r="G43"/>
  <c r="E17"/>
  <c r="G30"/>
</calcChain>
</file>

<file path=xl/comments1.xml><?xml version="1.0" encoding="utf-8"?>
<comments xmlns="http://schemas.openxmlformats.org/spreadsheetml/2006/main">
  <authors>
    <author>Darejan Iakobishvili</author>
  </authors>
  <commentList>
    <comment ref="F13" authorId="0">
      <text>
        <r>
          <rPr>
            <b/>
            <sz val="9"/>
            <color indexed="81"/>
            <rFont val="Tahoma"/>
            <family val="2"/>
          </rPr>
          <t>D</t>
        </r>
        <r>
          <rPr>
            <b/>
            <sz val="12"/>
            <color indexed="81"/>
            <rFont val="Tahoma"/>
            <family val="2"/>
          </rPr>
          <t>arejan Iakobishvili:</t>
        </r>
        <r>
          <rPr>
            <sz val="12"/>
            <color indexed="81"/>
            <rFont val="Tahoma"/>
            <family val="2"/>
          </rPr>
          <t xml:space="preserve">
კორექტირების დროს დაემატა მივლინებისათვის ყოველ წელს 200.0 ათ.ლარი</t>
        </r>
      </text>
    </comment>
    <comment ref="K13" authorId="0">
      <text>
        <r>
          <rPr>
            <b/>
            <sz val="9"/>
            <color indexed="81"/>
            <rFont val="Tahoma"/>
            <family val="2"/>
          </rPr>
          <t>D</t>
        </r>
        <r>
          <rPr>
            <b/>
            <sz val="12"/>
            <color indexed="81"/>
            <rFont val="Tahoma"/>
            <family val="2"/>
          </rPr>
          <t>arejan Iakobishvili:</t>
        </r>
        <r>
          <rPr>
            <sz val="12"/>
            <color indexed="81"/>
            <rFont val="Tahoma"/>
            <family val="2"/>
          </rPr>
          <t xml:space="preserve">
კორექტირების დროს დაემატა მივლინებისათვის ყოველ წელს 200.0 ათ.ლარი</t>
        </r>
      </text>
    </comment>
    <comment ref="K27" authorId="0">
      <text>
        <r>
          <rPr>
            <b/>
            <sz val="9"/>
            <color indexed="81"/>
            <rFont val="Tahoma"/>
            <family val="2"/>
          </rPr>
          <t>Darejan Iakobishvili:</t>
        </r>
        <r>
          <rPr>
            <sz val="9"/>
            <color indexed="81"/>
            <rFont val="Tahoma"/>
            <family val="2"/>
          </rPr>
          <t xml:space="preserve">
</t>
        </r>
        <r>
          <rPr>
            <sz val="12"/>
            <color indexed="81"/>
            <rFont val="Tahoma"/>
            <family val="2"/>
          </rPr>
          <t>გავზარდეთ გაიოზ თალაკვაძის სიტყვიერი მითითებით</t>
        </r>
      </text>
    </comment>
    <comment ref="K30" authorId="0">
      <text>
        <r>
          <rPr>
            <b/>
            <sz val="9"/>
            <color indexed="81"/>
            <rFont val="Tahoma"/>
            <family val="2"/>
          </rPr>
          <t xml:space="preserve">Darejan Iakobishvili 
</t>
        </r>
        <r>
          <rPr>
            <b/>
            <sz val="12"/>
            <color indexed="81"/>
            <rFont val="Tahoma"/>
            <family val="2"/>
          </rPr>
          <t xml:space="preserve">იყო 12 839 000 მატება (711000) გათვლილია 2.3 კურსზე 05.28.2015 დღის კურსით, ამასთან 2016 წელს ნაწილობრივ მცირდება გავის დაფინანსება რჩება მხოლოდ პრევმოკოკური ვაქცინის შესყიდვა </t>
        </r>
      </text>
    </comment>
    <comment ref="L30" authorId="0">
      <text>
        <r>
          <rPr>
            <b/>
            <sz val="9"/>
            <color indexed="81"/>
            <rFont val="Tahoma"/>
            <family val="2"/>
          </rPr>
          <t>Darejan Iakobishvili:</t>
        </r>
        <r>
          <rPr>
            <sz val="9"/>
            <color indexed="81"/>
            <rFont val="Tahoma"/>
            <family val="2"/>
          </rPr>
          <t xml:space="preserve">
</t>
        </r>
        <r>
          <rPr>
            <sz val="12"/>
            <color indexed="81"/>
            <rFont val="Tahoma"/>
            <family val="2"/>
          </rPr>
          <t>იყო 13275000მატება (715000) გათვლილია კურსის 2.3 ლარზე, ამასთან, 2017 წლიდან გავის დახმარება სრულად წყდება და სახელმწიფოს მხრიდან.</t>
        </r>
      </text>
    </comment>
    <comment ref="M30" authorId="0">
      <text>
        <r>
          <rPr>
            <b/>
            <sz val="9"/>
            <color indexed="81"/>
            <rFont val="Tahoma"/>
            <family val="2"/>
          </rPr>
          <t>Darejan Iakobishvili:</t>
        </r>
        <r>
          <rPr>
            <sz val="9"/>
            <color indexed="81"/>
            <rFont val="Tahoma"/>
            <family val="2"/>
          </rPr>
          <t xml:space="preserve">
</t>
        </r>
        <r>
          <rPr>
            <sz val="12"/>
            <color indexed="81"/>
            <rFont val="Tahoma"/>
            <family val="2"/>
          </rPr>
          <t>იყო 14600 მატება 500000 კურსის გამო</t>
        </r>
      </text>
    </comment>
    <comment ref="N30" authorId="0">
      <text>
        <r>
          <rPr>
            <b/>
            <sz val="9"/>
            <color indexed="81"/>
            <rFont val="Tahoma"/>
            <family val="2"/>
          </rPr>
          <t>Darejan Iakobishvili:</t>
        </r>
        <r>
          <rPr>
            <sz val="9"/>
            <color indexed="81"/>
            <rFont val="Tahoma"/>
            <family val="2"/>
          </rPr>
          <t xml:space="preserve">
</t>
        </r>
        <r>
          <rPr>
            <sz val="12"/>
            <color indexed="81"/>
            <rFont val="Tahoma"/>
            <family val="2"/>
          </rPr>
          <t>იყო 16000000 მატება 300000 კურსის გამოა</t>
        </r>
      </text>
    </comment>
  </commentList>
</comments>
</file>

<file path=xl/sharedStrings.xml><?xml version="1.0" encoding="utf-8"?>
<sst xmlns="http://schemas.openxmlformats.org/spreadsheetml/2006/main" count="298" uniqueCount="130">
  <si>
    <t>დანართი N4</t>
  </si>
  <si>
    <t>პროგრამების საშუალოვადიანი ბიუჯეტი</t>
  </si>
  <si>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35 00</t>
    </r>
    <r>
      <rPr>
        <b/>
        <sz val="12"/>
        <color theme="8" tint="-0.499984740745262"/>
        <rFont val="Sylfaen"/>
        <family val="1"/>
        <charset val="204"/>
      </rPr>
      <t>)</t>
    </r>
  </si>
  <si>
    <t>მთლიანად მიმართული სახსრები</t>
  </si>
  <si>
    <t>მ.შ. დაფინანსება სახელმწიფო ბიუჯეტიდან</t>
  </si>
  <si>
    <t>პროგრამის დასახელება</t>
  </si>
  <si>
    <t>პროგრამული კოდი</t>
  </si>
  <si>
    <t>სულ</t>
  </si>
  <si>
    <t>შრომის, ჯანმრთელობისა და სოციალური დაცვის პროგრამების მართვა</t>
  </si>
  <si>
    <t>35 01</t>
  </si>
  <si>
    <t>შრომის, ჯანმრთელობისა და სოციალური დაცვის სფეროში პოლიტიკის შემუშავება და მართვა</t>
  </si>
  <si>
    <t xml:space="preserve">35 01 01 </t>
  </si>
  <si>
    <t>სამედიცინო საქმიანობის რეგულირების პროგრამა</t>
  </si>
  <si>
    <t>35 01 02</t>
  </si>
  <si>
    <t xml:space="preserve">სამედიცინო საქმიანობის რეგულირების პროგრამა </t>
  </si>
  <si>
    <t>35 01 02 01</t>
  </si>
  <si>
    <t>სამედიცინო-სოციალური ექსპერტიზა და კონტროლი</t>
  </si>
  <si>
    <t>35 01 02 02</t>
  </si>
  <si>
    <t>სამკურნალო საშუალებების ხარისხის სახელმწიფო კონტროლი</t>
  </si>
  <si>
    <t>35 01 02 03</t>
  </si>
  <si>
    <t>დაავადებათა კონტროლისა და ეპიდემიოლოგიური უსაფრთხოების პროგრამის მართვა</t>
  </si>
  <si>
    <t>35 01 03</t>
  </si>
  <si>
    <t>სოციალური და ჯანმრთელობის დაცვის პროგრამების მართვა</t>
  </si>
  <si>
    <t>35 01 04</t>
  </si>
  <si>
    <t>სახელმწიფო ზრუნვის, ადამიანით ვაჭრობის (ტრეფიკინგის) მსხვერპლთა დაცვა და დახმარების პროგრამა</t>
  </si>
  <si>
    <t>35 01 05</t>
  </si>
  <si>
    <t>სოციალური დაცვა და საპენსიო უზრუნველყოფა</t>
  </si>
  <si>
    <t>35 02</t>
  </si>
  <si>
    <t>საპენსიო უზრუნველყოფა</t>
  </si>
  <si>
    <t>35 02 01</t>
  </si>
  <si>
    <t>სოციალური დახმარებები</t>
  </si>
  <si>
    <t>35 02 02</t>
  </si>
  <si>
    <t>სოციალური რეაბილიტაცია და ბავშვზე ზრუნვა</t>
  </si>
  <si>
    <t>35 02 03</t>
  </si>
  <si>
    <t>ჯანმრთელობის დაცვის პროგრამა</t>
  </si>
  <si>
    <t>35 03</t>
  </si>
  <si>
    <t>35 03 01</t>
  </si>
  <si>
    <t>მოსახლეობის საყოველთაო ჯანმრთელობის დაცვა</t>
  </si>
  <si>
    <t>35 03 02</t>
  </si>
  <si>
    <t>საზოგადოებრივი ჯანმრთელობის დაცვა</t>
  </si>
  <si>
    <t>დაავადებათა ადრეული გამოვლენა და სკრინინგი</t>
  </si>
  <si>
    <t>იმუნიზაცია</t>
  </si>
  <si>
    <t>ეპიდზედამხედველობის პროგრამა</t>
  </si>
  <si>
    <t>უსაფრთხო სისხლი</t>
  </si>
  <si>
    <t>პროფესიულ დაავადებათა პრევენცია</t>
  </si>
  <si>
    <t>ინფექციური დაავადებების მართვა</t>
  </si>
  <si>
    <t>ტუბერკულოზის მართვა</t>
  </si>
  <si>
    <t>აივ ინფექცია/შიდსი</t>
  </si>
  <si>
    <t>დედათა და ბავშვთა ჯანმრთელობა</t>
  </si>
  <si>
    <t>ნარკომანია</t>
  </si>
  <si>
    <t>დიალიზი და თირკმლის ტრანსპლანტაცია</t>
  </si>
  <si>
    <t>ინკურაბელურ პაციენტთა პალიატიური მზრუნველობა</t>
  </si>
  <si>
    <t>იშვიათი დაავადებების მქონე და მუდმივ ჩანაცვლებით მკურნალობას დაქვემდებარებულ პაციენტთა მკურნალობა</t>
  </si>
  <si>
    <t>სასწრაფო გადაუდებელი დახმარება და სამედიცინო ტრანსპორტირება</t>
  </si>
  <si>
    <t>სოფლის ექიმი</t>
  </si>
  <si>
    <t>რეფერალური მომსახურება</t>
  </si>
  <si>
    <t>სამხედრო ძალებში გასაწვევ მოქალაქეთა სამედიცინო შემოწმება</t>
  </si>
  <si>
    <t>დიპლომისშემდგომი სამედიცინო განათლება</t>
  </si>
  <si>
    <t xml:space="preserve">სამედიცინო დაწესებულებათა რეაბილიტაცია და აღჭურვა </t>
  </si>
  <si>
    <t>35 04</t>
  </si>
  <si>
    <t>35 05</t>
  </si>
  <si>
    <t xml:space="preserve"> პრიორიტეტებისა და მათ ფარგლებში განსახორციელებელი პროგრამები</t>
  </si>
  <si>
    <t>35 01 08</t>
  </si>
  <si>
    <t>მ.შ.საკუთარი სახსრები</t>
  </si>
  <si>
    <t>სასწრაფო სამედიცინო დახმარების მართვის პროგრამა</t>
  </si>
  <si>
    <t>ჯანმრთელობის ხელშეწყობის პროგრამა</t>
  </si>
  <si>
    <t>35 03 02 01</t>
  </si>
  <si>
    <t>35 03 02 02</t>
  </si>
  <si>
    <t>35 03 02 03</t>
  </si>
  <si>
    <t>35 03 02 04</t>
  </si>
  <si>
    <t>35 03 02 05</t>
  </si>
  <si>
    <t>35 03 02 06</t>
  </si>
  <si>
    <t>35 03 02 07</t>
  </si>
  <si>
    <t>35 03 02 08</t>
  </si>
  <si>
    <t>35 03 02 09</t>
  </si>
  <si>
    <t>35 03 02 10</t>
  </si>
  <si>
    <t>35 03 02 11</t>
  </si>
  <si>
    <t>35 03 02 12</t>
  </si>
  <si>
    <t>მოსახლეობისათვის სამედიცინო მომსახურების მიწოდება პრიორიტეტულ სფეროებში</t>
  </si>
  <si>
    <t>ფსიქიკური ჯანმრთელობა</t>
  </si>
  <si>
    <t>დიაბეტის მართვა</t>
  </si>
  <si>
    <t>ბავშვთა ონკოჰემატოლოგიური მომსახურება</t>
  </si>
  <si>
    <t>35 03 03</t>
  </si>
  <si>
    <t>35 03 03 01</t>
  </si>
  <si>
    <t>35 03 03 02</t>
  </si>
  <si>
    <t>35 03 03 03</t>
  </si>
  <si>
    <t>35 03 03 04</t>
  </si>
  <si>
    <t>35 03 03 05</t>
  </si>
  <si>
    <t>35 03 03 06</t>
  </si>
  <si>
    <t>35 03 03 07</t>
  </si>
  <si>
    <t>35 03 03 08</t>
  </si>
  <si>
    <t>35 03 03 09</t>
  </si>
  <si>
    <t>35 03 03 10</t>
  </si>
  <si>
    <t>35 03 04</t>
  </si>
  <si>
    <t>36 01 06</t>
  </si>
  <si>
    <t>37 01 07</t>
  </si>
  <si>
    <t>სამედიცინო მედიაციის პროგრამა</t>
  </si>
  <si>
    <t>ნარკომანიისა და ფსიქიკური ჯანმრთელობის პოლიტიკისა და პროგრამების მართვის პროგრამა</t>
  </si>
  <si>
    <t>დასაქმების ხელშეწყობის მომსახურებათა განვითარების სახელმწიფო პროგრამა</t>
  </si>
  <si>
    <t>სამუშაოს მაძიებელთა მომზადება-გადამზადების სახელმწიფო პროგრამა</t>
  </si>
  <si>
    <t>შრომისა და დასაქმების სისტემის რეფორმების სახელმწიფო პროგრამა</t>
  </si>
  <si>
    <t>35 05 01</t>
  </si>
  <si>
    <t>35 05 02</t>
  </si>
  <si>
    <t>35 05 03</t>
  </si>
  <si>
    <t>შრომის ბაზრის ანალიზისა და ინფორმაციული სისტემის დანერგვა/განვითარების სახელმწიფო პროგრამა*</t>
  </si>
  <si>
    <t>შრომის პირობების ინსპექტირების პროგრამა</t>
  </si>
  <si>
    <t>* შენიშვნა 2016 წელს შრომის ბაზრის ანალიზისა და ინფორმაციული სისტემის დანერგვა/განვითარების სახელმწიფო პროგრამის ფარგლებში უნდა განხორციელდეს შრომის ბაზრის მოთხოვნის კვლევის ინსტიტუციონალიზაცია (მთავრობის დადგენილება 199, პუნქტი 4.8). შესაბამისად აღნიშნული კვლევის დაფინანსების წყარო 2016 წელს იქნება სტატისტიკის ეროვნული სამსახურისთვის გათვალისწინებული ასიგნება. კვლევის ღირებულება განსაზღვრულია მთავრობის 199-ე დადგენილებით, რომელიც შეადგენს 300 000 ლარს. შრომის ბაზრის ანალიზისა და ინფორმაციული სისტემის დანერგვა/განვითარების პროგრამის ბიუჯეტს გამოაკლდება ზემოხსენებული რაოდენობა (985 000- 300 000).                                          რაც შეეხება 2017 წელს აღნიშნულ პროგრამას გამოაკლდება 500 000 ლარი, შრომის ბაზრის მოთხოვნის კვლევისა (300 000) და სხვა სპეციალური კვლევების ჩასატარებლად რომელიც განსაზღვრული იქნება შრომის ბაზრის საინფორმაციო სისტემის მიერ ( 199-ე დადგენილება, პუნქტი 4.11 - 200 000), ვინაიდან ეს კვლევებიც განხორციელდება საქსტატის მიერ, მათი დაფინანსების წყარო ასევე იქნება ეროვნული სამსახურისთვის გათვალისწინებული ასიგნება.</t>
  </si>
  <si>
    <t>I პრიორიტეტი - ხელმისაწვდომი ხარისხიანი ჯანდაცვა, სოციალური უზრუნველყოფა და შრომის დაცვა</t>
  </si>
  <si>
    <t>აშშ დოლარი</t>
  </si>
  <si>
    <t>შვ ფრანკი</t>
  </si>
  <si>
    <t>დავალიანება</t>
  </si>
  <si>
    <t>ორგანიზაციის დასახელება</t>
  </si>
  <si>
    <t>C ჰეპატიტის ელიმინაციის პროგრამა</t>
  </si>
  <si>
    <t>ჯანდაცვის მსოფლიო ორგანიზაციის ჩარჩო კონვენცია თამბაქოს კონტროლის შესახებ (WHO  FCTC)</t>
  </si>
  <si>
    <t>გაეროს ბავშვთა ფონდი (UNICEF)</t>
  </si>
  <si>
    <t>გაეროს მოსახლეობის ფონდი (UNFPA)</t>
  </si>
  <si>
    <t>წითელი ჯვრის საერთაშორისო კომიტეტი (ICRC)</t>
  </si>
  <si>
    <t>შრომის საერთაშორისო ორგანიზაცია (ILO)</t>
  </si>
  <si>
    <t>ჯანდაცვის მსოფლიო ორგანიზაცია (WHO)</t>
  </si>
  <si>
    <t>მიმდინარე</t>
  </si>
  <si>
    <t>ლარში</t>
  </si>
  <si>
    <t>2019 წელი</t>
  </si>
  <si>
    <t>2018 წელი</t>
  </si>
  <si>
    <t>* შიდსი, ნარკიმანია, ტუბი გლობალის მთლიანი თანხები</t>
  </si>
  <si>
    <t xml:space="preserve">35 03 02 02 </t>
  </si>
  <si>
    <t>I პრიორიტეტი - ხელმისაწვდომი ხარისხიანი ჯანდაცვა და სოციალური უზრუნველყოფა</t>
  </si>
  <si>
    <t>2019*</t>
  </si>
  <si>
    <r>
      <rPr>
        <b/>
        <sz val="12"/>
        <color theme="8" tint="-0.499984740745262"/>
        <rFont val="Calibri"/>
        <family val="2"/>
        <charset val="204"/>
        <scheme val="minor"/>
      </rPr>
      <t>2015</t>
    </r>
    <r>
      <rPr>
        <b/>
        <sz val="12"/>
        <color theme="8" tint="-0.499984740745262"/>
        <rFont val="Sylfaen"/>
        <family val="1"/>
        <charset val="204"/>
      </rPr>
      <t xml:space="preserve"> წელს პრიორიტეტებისა და მათ ფარგლებში განსახორციელებელი პროგრამები</t>
    </r>
  </si>
  <si>
    <r>
      <t xml:space="preserve">საქართველოს შრომის, ჯანმრთელობისა და სოციალური დაცვის სამინისტრო (პროგრამული კოდი - </t>
    </r>
    <r>
      <rPr>
        <b/>
        <sz val="12"/>
        <color theme="8" tint="-0.499984740745262"/>
        <rFont val="Calibri"/>
        <family val="2"/>
        <charset val="204"/>
        <scheme val="minor"/>
      </rPr>
      <t>35 03</t>
    </r>
    <r>
      <rPr>
        <b/>
        <sz val="12"/>
        <color theme="8" tint="-0.499984740745262"/>
        <rFont val="Sylfaen"/>
        <family val="1"/>
        <charset val="204"/>
      </rPr>
      <t>)</t>
    </r>
  </si>
  <si>
    <t>გათვალისწინებულია ონკოლოგიური საავადმყოფოს, ინფექციური საავადმყოფოსა და რესპუბლიკური საავადმყოფოს სარემონტო სამუშაოები</t>
  </si>
</sst>
</file>

<file path=xl/styles.xml><?xml version="1.0" encoding="utf-8"?>
<styleSheet xmlns="http://schemas.openxmlformats.org/spreadsheetml/2006/main">
  <numFmts count="3">
    <numFmt numFmtId="164" formatCode="#,##0.0"/>
    <numFmt numFmtId="165" formatCode="[$CHF]\ #,##0.00"/>
    <numFmt numFmtId="166" formatCode="[$USD]\ #,##0.00"/>
  </numFmts>
  <fonts count="32">
    <font>
      <sz val="11"/>
      <color theme="1"/>
      <name val="Calibri"/>
      <family val="2"/>
      <scheme val="minor"/>
    </font>
    <font>
      <sz val="12"/>
      <color theme="8" tint="-0.499984740745262"/>
      <name val="Sylfaen"/>
      <family val="1"/>
      <charset val="204"/>
    </font>
    <font>
      <b/>
      <u/>
      <sz val="12"/>
      <color theme="8" tint="-0.499984740745262"/>
      <name val="Sylfaen"/>
      <family val="1"/>
      <charset val="204"/>
    </font>
    <font>
      <b/>
      <sz val="12"/>
      <color theme="8" tint="-0.499984740745262"/>
      <name val="Sylfaen"/>
      <family val="1"/>
      <charset val="204"/>
    </font>
    <font>
      <b/>
      <sz val="12"/>
      <color theme="8" tint="-0.499984740745262"/>
      <name val="Calibri"/>
      <family val="2"/>
      <charset val="204"/>
      <scheme val="minor"/>
    </font>
    <font>
      <sz val="10"/>
      <name val="Arial"/>
      <family val="2"/>
      <charset val="204"/>
    </font>
    <font>
      <sz val="12"/>
      <color theme="8" tint="-0.499984740745262"/>
      <name val="Calibri"/>
      <family val="2"/>
      <charset val="204"/>
      <scheme val="minor"/>
    </font>
    <font>
      <b/>
      <sz val="12"/>
      <color theme="8" tint="-0.499984740745262"/>
      <name val="Sylfaen"/>
      <family val="1"/>
    </font>
    <font>
      <b/>
      <sz val="12"/>
      <color theme="8" tint="-0.499984740745262"/>
      <name val="Calibri"/>
      <family val="2"/>
      <scheme val="minor"/>
    </font>
    <font>
      <sz val="12"/>
      <color theme="8" tint="-0.499984740745262"/>
      <name val="Calibri"/>
      <family val="2"/>
      <scheme val="minor"/>
    </font>
    <font>
      <b/>
      <sz val="14"/>
      <color rgb="FFFF0000"/>
      <name val="Sylfaen"/>
      <family val="1"/>
    </font>
    <font>
      <sz val="12"/>
      <color theme="3" tint="-0.249977111117893"/>
      <name val="Sylfaen"/>
      <family val="1"/>
    </font>
    <font>
      <sz val="11"/>
      <color indexed="9"/>
      <name val="Calibri"/>
      <family val="2"/>
      <charset val="204"/>
    </font>
    <font>
      <b/>
      <sz val="12"/>
      <color theme="3" tint="-0.249977111117893"/>
      <name val="Calibri"/>
      <family val="2"/>
      <scheme val="minor"/>
    </font>
    <font>
      <sz val="12"/>
      <color theme="8" tint="-0.499984740745262"/>
      <name val="Sylfaen"/>
      <family val="1"/>
    </font>
    <font>
      <sz val="12"/>
      <color theme="3" tint="-0.249977111117893"/>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1"/>
      <color theme="4" tint="-0.499984740745262"/>
      <name val="Calibri"/>
      <family val="2"/>
      <scheme val="minor"/>
    </font>
    <font>
      <sz val="11"/>
      <color theme="3" tint="-0.499984740745262"/>
      <name val="Calibri"/>
      <family val="2"/>
      <scheme val="minor"/>
    </font>
    <font>
      <sz val="11"/>
      <color theme="4" tint="-0.499984740745262"/>
      <name val="Calibri"/>
      <family val="2"/>
      <scheme val="minor"/>
    </font>
    <font>
      <b/>
      <i/>
      <u/>
      <sz val="12"/>
      <color theme="8" tint="-0.499984740745262"/>
      <name val="Calibri"/>
      <family val="2"/>
      <charset val="204"/>
      <scheme val="minor"/>
    </font>
    <font>
      <sz val="11"/>
      <color rgb="FFFF0000"/>
      <name val="Calibri"/>
      <family val="2"/>
      <scheme val="minor"/>
    </font>
    <font>
      <b/>
      <sz val="14"/>
      <color theme="8" tint="-0.499984740745262"/>
      <name val="Sylfaen"/>
      <family val="1"/>
      <charset val="204"/>
    </font>
    <font>
      <b/>
      <sz val="14"/>
      <color theme="8" tint="-0.499984740745262"/>
      <name val="Calibri"/>
      <family val="2"/>
      <scheme val="minor"/>
    </font>
    <font>
      <sz val="11"/>
      <color rgb="FF000000"/>
      <name val="Calibri"/>
      <family val="2"/>
    </font>
    <font>
      <sz val="10"/>
      <name val="Arial"/>
      <family val="2"/>
    </font>
    <font>
      <sz val="9"/>
      <color indexed="81"/>
      <name val="Tahoma"/>
      <family val="2"/>
    </font>
    <font>
      <b/>
      <sz val="9"/>
      <color indexed="81"/>
      <name val="Tahoma"/>
      <family val="2"/>
    </font>
    <font>
      <b/>
      <sz val="12"/>
      <color indexed="81"/>
      <name val="Tahoma"/>
      <family val="2"/>
    </font>
    <font>
      <sz val="12"/>
      <color indexed="81"/>
      <name val="Tahoma"/>
      <family val="2"/>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indexed="1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top/>
      <bottom style="thin">
        <color indexed="64"/>
      </bottom>
      <diagonal/>
    </border>
  </borders>
  <cellStyleXfs count="6">
    <xf numFmtId="0" fontId="0" fillId="0" borderId="0"/>
    <xf numFmtId="0" fontId="5" fillId="0" borderId="0"/>
    <xf numFmtId="0" fontId="12" fillId="5" borderId="0" applyNumberFormat="0" applyBorder="0" applyAlignment="0" applyProtection="0"/>
    <xf numFmtId="9" fontId="16" fillId="0" borderId="0" applyFont="0" applyFill="0" applyBorder="0" applyAlignment="0" applyProtection="0"/>
    <xf numFmtId="0" fontId="26" fillId="0" borderId="0"/>
    <xf numFmtId="0" fontId="27" fillId="0" borderId="0"/>
  </cellStyleXfs>
  <cellXfs count="134">
    <xf numFmtId="0" fontId="0" fillId="0" borderId="0" xfId="0"/>
    <xf numFmtId="0" fontId="1" fillId="2" borderId="0" xfId="0" applyFont="1" applyFill="1" applyAlignment="1">
      <alignment vertical="center" wrapText="1"/>
    </xf>
    <xf numFmtId="0" fontId="3" fillId="2" borderId="0" xfId="0" applyFont="1" applyFill="1" applyAlignment="1">
      <alignment vertical="center" wrapText="1"/>
    </xf>
    <xf numFmtId="0" fontId="1" fillId="0" borderId="0" xfId="0" applyFont="1" applyFill="1" applyAlignment="1">
      <alignment vertical="center" wrapText="1"/>
    </xf>
    <xf numFmtId="0" fontId="1" fillId="0" borderId="0" xfId="1" applyFont="1" applyFill="1" applyBorder="1" applyAlignment="1">
      <alignment horizontal="center" vertical="center" wrapText="1"/>
    </xf>
    <xf numFmtId="164" fontId="4"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3"/>
    </xf>
    <xf numFmtId="164" fontId="6" fillId="0" borderId="1" xfId="0" applyNumberFormat="1" applyFont="1" applyFill="1" applyBorder="1" applyAlignment="1">
      <alignment horizontal="center" vertical="center" wrapText="1"/>
    </xf>
    <xf numFmtId="0" fontId="1" fillId="3" borderId="1" xfId="0" applyFont="1" applyFill="1" applyBorder="1" applyAlignment="1">
      <alignment horizontal="left" vertical="center" wrapText="1" indent="3"/>
    </xf>
    <xf numFmtId="0" fontId="3" fillId="0" borderId="1" xfId="0" applyFont="1" applyFill="1" applyBorder="1" applyAlignment="1">
      <alignment horizontal="left" vertical="center" wrapText="1"/>
    </xf>
    <xf numFmtId="0" fontId="3" fillId="2" borderId="0" xfId="0" applyFont="1" applyFill="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1" fillId="2" borderId="1" xfId="0" applyFont="1" applyFill="1" applyBorder="1" applyAlignment="1">
      <alignment horizontal="left" vertical="center" wrapText="1" indent="3"/>
    </xf>
    <xf numFmtId="0" fontId="6" fillId="2"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0" borderId="1" xfId="0" applyFont="1" applyFill="1" applyBorder="1" applyAlignment="1">
      <alignment horizontal="left" vertical="center" wrapText="1" indent="3"/>
    </xf>
    <xf numFmtId="0" fontId="3" fillId="2" borderId="1" xfId="0" applyFont="1" applyFill="1" applyBorder="1" applyAlignment="1">
      <alignment horizontal="left" vertical="center" wrapText="1" indent="3"/>
    </xf>
    <xf numFmtId="0" fontId="7" fillId="2" borderId="1" xfId="0" applyFont="1" applyFill="1" applyBorder="1" applyAlignment="1">
      <alignment horizontal="left" vertical="center" wrapText="1" indent="3"/>
    </xf>
    <xf numFmtId="0" fontId="8" fillId="2" borderId="1" xfId="0"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164" fontId="4" fillId="0" borderId="0" xfId="0" applyNumberFormat="1" applyFont="1" applyFill="1" applyBorder="1" applyAlignment="1">
      <alignment horizontal="center" vertical="center" wrapText="1"/>
    </xf>
    <xf numFmtId="164" fontId="9" fillId="0"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164" fontId="6" fillId="3" borderId="1"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0" fillId="0" borderId="0" xfId="0" applyAlignment="1">
      <alignment horizontal="center" vertical="center"/>
    </xf>
    <xf numFmtId="4" fontId="0" fillId="0" borderId="1" xfId="0" applyNumberFormat="1" applyBorder="1" applyAlignment="1">
      <alignment horizontal="center" vertical="center"/>
    </xf>
    <xf numFmtId="4" fontId="18" fillId="3"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4" fontId="20" fillId="0" borderId="1" xfId="0" applyNumberFormat="1" applyFont="1" applyBorder="1" applyAlignment="1">
      <alignment horizontal="center" vertical="center"/>
    </xf>
    <xf numFmtId="0" fontId="21" fillId="0" borderId="1" xfId="0" applyFont="1" applyFill="1" applyBorder="1" applyAlignment="1">
      <alignment horizontal="left" vertical="center" wrapText="1"/>
    </xf>
    <xf numFmtId="4" fontId="20" fillId="6" borderId="1" xfId="0" applyNumberFormat="1" applyFont="1" applyFill="1" applyBorder="1" applyAlignment="1">
      <alignment horizontal="center" vertical="center"/>
    </xf>
    <xf numFmtId="0" fontId="17"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164" fontId="1" fillId="0" borderId="0" xfId="0" applyNumberFormat="1" applyFont="1" applyFill="1" applyAlignment="1">
      <alignment vertical="center" wrapText="1"/>
    </xf>
    <xf numFmtId="9" fontId="6" fillId="0" borderId="1" xfId="3" applyFont="1" applyFill="1" applyBorder="1" applyAlignment="1">
      <alignment horizontal="center" vertical="center" wrapText="1"/>
    </xf>
    <xf numFmtId="9" fontId="1" fillId="0" borderId="0" xfId="3" applyFont="1" applyFill="1" applyAlignment="1">
      <alignment vertical="center" wrapText="1"/>
    </xf>
    <xf numFmtId="164" fontId="22" fillId="2" borderId="1" xfId="0" applyNumberFormat="1" applyFont="1" applyFill="1" applyBorder="1" applyAlignment="1">
      <alignment horizontal="center" vertical="center" wrapText="1"/>
    </xf>
    <xf numFmtId="164" fontId="22" fillId="0" borderId="1" xfId="0" applyNumberFormat="1" applyFont="1" applyFill="1" applyBorder="1" applyAlignment="1">
      <alignment horizontal="center" vertical="center" wrapText="1"/>
    </xf>
    <xf numFmtId="0" fontId="3" fillId="0" borderId="3" xfId="0" applyFont="1" applyFill="1" applyBorder="1" applyAlignment="1">
      <alignment vertical="center" wrapText="1"/>
    </xf>
    <xf numFmtId="0" fontId="3" fillId="0" borderId="0" xfId="0" applyFont="1" applyFill="1" applyAlignment="1">
      <alignment vertical="center" wrapText="1"/>
    </xf>
    <xf numFmtId="0" fontId="8"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 fillId="2" borderId="0" xfId="1" applyFont="1" applyFill="1" applyBorder="1" applyAlignment="1">
      <alignment horizontal="center" vertical="center" wrapText="1"/>
    </xf>
    <xf numFmtId="0" fontId="3" fillId="2" borderId="1" xfId="0" applyFont="1" applyFill="1" applyBorder="1" applyAlignment="1">
      <alignment horizontal="left" vertical="center" wrapText="1"/>
    </xf>
    <xf numFmtId="0" fontId="8" fillId="2" borderId="1" xfId="0" applyFont="1" applyFill="1" applyBorder="1" applyAlignment="1">
      <alignment horizontal="left" vertical="center" wrapText="1"/>
    </xf>
    <xf numFmtId="0" fontId="11" fillId="2" borderId="8" xfId="0" applyFont="1" applyFill="1" applyBorder="1" applyAlignment="1" applyProtection="1">
      <alignment horizontal="left" vertical="center" wrapText="1" indent="2" readingOrder="1"/>
      <protection locked="0"/>
    </xf>
    <xf numFmtId="0" fontId="14" fillId="2" borderId="1" xfId="0" applyFont="1" applyFill="1" applyBorder="1" applyAlignment="1">
      <alignment horizontal="left" vertical="center" wrapText="1" indent="3"/>
    </xf>
    <xf numFmtId="164" fontId="4" fillId="2" borderId="1" xfId="0" applyNumberFormat="1" applyFont="1" applyFill="1" applyBorder="1" applyAlignment="1">
      <alignment horizontal="center" vertical="center" wrapText="1"/>
    </xf>
    <xf numFmtId="164" fontId="4" fillId="2" borderId="0" xfId="0" applyNumberFormat="1" applyFont="1" applyFill="1" applyBorder="1" applyAlignment="1">
      <alignment horizontal="center" vertical="center" wrapText="1"/>
    </xf>
    <xf numFmtId="0" fontId="14" fillId="3" borderId="1" xfId="0" applyFont="1" applyFill="1" applyBorder="1" applyAlignment="1">
      <alignment horizontal="left" vertical="center" wrapText="1" indent="3"/>
    </xf>
    <xf numFmtId="0" fontId="9" fillId="2" borderId="1" xfId="0" applyFont="1" applyFill="1" applyBorder="1" applyAlignment="1">
      <alignment horizontal="center" vertical="center" wrapText="1"/>
    </xf>
    <xf numFmtId="164" fontId="25" fillId="7" borderId="1" xfId="0" applyNumberFormat="1" applyFont="1" applyFill="1" applyBorder="1" applyAlignment="1">
      <alignment horizontal="center" vertical="center" wrapText="1"/>
    </xf>
    <xf numFmtId="0" fontId="24" fillId="8" borderId="1" xfId="0" applyFont="1" applyFill="1" applyBorder="1" applyAlignment="1">
      <alignment horizontal="center" vertical="center" wrapText="1"/>
    </xf>
    <xf numFmtId="0" fontId="25" fillId="8" borderId="1" xfId="0" applyFont="1" applyFill="1" applyBorder="1" applyAlignment="1">
      <alignment horizontal="center" vertical="center" wrapText="1"/>
    </xf>
    <xf numFmtId="164" fontId="25" fillId="8" borderId="1" xfId="0" applyNumberFormat="1" applyFont="1" applyFill="1" applyBorder="1" applyAlignment="1">
      <alignment horizontal="center" vertical="center" wrapText="1"/>
    </xf>
    <xf numFmtId="164" fontId="1" fillId="2" borderId="0" xfId="0" applyNumberFormat="1" applyFont="1" applyFill="1" applyAlignment="1">
      <alignment vertical="center" wrapText="1"/>
    </xf>
    <xf numFmtId="0" fontId="3"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164" fontId="8" fillId="8" borderId="1" xfId="0" applyNumberFormat="1" applyFont="1" applyFill="1" applyBorder="1" applyAlignment="1">
      <alignment horizontal="center" vertical="center" wrapText="1"/>
    </xf>
    <xf numFmtId="0" fontId="23" fillId="0" borderId="0" xfId="0" applyFont="1"/>
    <xf numFmtId="0" fontId="2" fillId="9" borderId="0" xfId="0" applyFont="1" applyFill="1" applyAlignment="1">
      <alignment horizontal="center" vertical="center" wrapText="1"/>
    </xf>
    <xf numFmtId="0" fontId="3" fillId="9" borderId="0" xfId="0" applyFont="1" applyFill="1" applyAlignment="1">
      <alignment vertical="center" wrapText="1"/>
    </xf>
    <xf numFmtId="164" fontId="25" fillId="9" borderId="1" xfId="0" applyNumberFormat="1" applyFont="1" applyFill="1" applyBorder="1" applyAlignment="1">
      <alignment horizontal="center" vertical="center" wrapText="1"/>
    </xf>
    <xf numFmtId="164" fontId="9"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15" fillId="9" borderId="7" xfId="0" applyNumberFormat="1" applyFont="1" applyFill="1" applyBorder="1" applyAlignment="1" applyProtection="1">
      <alignment horizontal="center" vertical="center" wrapText="1" readingOrder="1"/>
      <protection locked="0"/>
    </xf>
    <xf numFmtId="0" fontId="9" fillId="9" borderId="0" xfId="0" applyFont="1" applyFill="1" applyAlignment="1">
      <alignment vertical="center" wrapText="1"/>
    </xf>
    <xf numFmtId="164" fontId="13" fillId="9" borderId="7" xfId="0" applyNumberFormat="1" applyFont="1" applyFill="1" applyBorder="1" applyAlignment="1" applyProtection="1">
      <alignment horizontal="center" vertical="center" wrapText="1" readingOrder="1"/>
      <protection locked="0"/>
    </xf>
    <xf numFmtId="0" fontId="1" fillId="9" borderId="0" xfId="0" applyFont="1" applyFill="1" applyAlignment="1">
      <alignment vertical="center" wrapText="1"/>
    </xf>
    <xf numFmtId="164" fontId="1" fillId="9" borderId="0" xfId="0" applyNumberFormat="1" applyFont="1" applyFill="1" applyAlignment="1">
      <alignment vertical="center" wrapText="1"/>
    </xf>
    <xf numFmtId="0" fontId="1" fillId="10" borderId="0" xfId="1" applyFont="1" applyFill="1" applyBorder="1" applyAlignment="1">
      <alignment horizontal="center" vertical="center" wrapText="1"/>
    </xf>
    <xf numFmtId="0" fontId="1" fillId="10" borderId="1" xfId="0" applyFont="1" applyFill="1" applyBorder="1" applyAlignment="1">
      <alignment horizontal="left" vertical="center" wrapText="1" indent="3"/>
    </xf>
    <xf numFmtId="0" fontId="8" fillId="10" borderId="1" xfId="0" applyFont="1" applyFill="1" applyBorder="1" applyAlignment="1">
      <alignment horizontal="center" vertical="center" wrapText="1"/>
    </xf>
    <xf numFmtId="164" fontId="15" fillId="10" borderId="7" xfId="0" applyNumberFormat="1" applyFont="1" applyFill="1" applyBorder="1" applyAlignment="1" applyProtection="1">
      <alignment horizontal="center" vertical="center" wrapText="1" readingOrder="1"/>
      <protection locked="0"/>
    </xf>
    <xf numFmtId="164" fontId="25" fillId="10" borderId="1" xfId="0" applyNumberFormat="1" applyFont="1" applyFill="1" applyBorder="1" applyAlignment="1">
      <alignment horizontal="center" vertical="center" wrapText="1"/>
    </xf>
    <xf numFmtId="164" fontId="9" fillId="10" borderId="1" xfId="0" applyNumberFormat="1" applyFont="1" applyFill="1" applyBorder="1" applyAlignment="1">
      <alignment horizontal="center" vertical="center" wrapText="1"/>
    </xf>
    <xf numFmtId="164" fontId="8" fillId="10" borderId="1" xfId="0" applyNumberFormat="1" applyFont="1" applyFill="1" applyBorder="1" applyAlignment="1">
      <alignment horizontal="center" vertical="center" wrapText="1"/>
    </xf>
    <xf numFmtId="0" fontId="1" fillId="10" borderId="0" xfId="0" applyFont="1" applyFill="1" applyAlignment="1">
      <alignment vertical="center" wrapText="1"/>
    </xf>
    <xf numFmtId="0" fontId="8" fillId="0" borderId="1" xfId="0" applyFont="1" applyFill="1" applyBorder="1" applyAlignment="1">
      <alignment horizontal="center" vertical="center" wrapText="1"/>
    </xf>
    <xf numFmtId="164" fontId="25" fillId="0" borderId="1"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3" fillId="2" borderId="0" xfId="0" applyFont="1" applyFill="1" applyAlignment="1">
      <alignment horizontal="center" vertical="center" wrapText="1"/>
    </xf>
    <xf numFmtId="164" fontId="15" fillId="3" borderId="7" xfId="0" applyNumberFormat="1" applyFont="1" applyFill="1" applyBorder="1" applyAlignment="1" applyProtection="1">
      <alignment horizontal="center" vertical="center" wrapText="1" readingOrder="1"/>
      <protection locked="0"/>
    </xf>
    <xf numFmtId="164" fontId="25" fillId="3" borderId="1" xfId="0" applyNumberFormat="1" applyFont="1" applyFill="1" applyBorder="1" applyAlignment="1">
      <alignment horizontal="center" vertical="center" wrapText="1"/>
    </xf>
    <xf numFmtId="164" fontId="9" fillId="3" borderId="1"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4" fillId="7"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4" fillId="2" borderId="1"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6"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0" fillId="0" borderId="0" xfId="0" applyNumberFormat="1" applyFont="1" applyFill="1" applyAlignment="1">
      <alignment horizontal="left" vertical="top" wrapText="1"/>
    </xf>
    <xf numFmtId="0" fontId="3" fillId="0" borderId="1" xfId="0" applyFont="1" applyFill="1" applyBorder="1" applyAlignment="1">
      <alignment horizontal="center" vertical="center" wrapText="1"/>
    </xf>
    <xf numFmtId="0" fontId="0" fillId="3" borderId="0" xfId="0" applyFill="1" applyAlignment="1">
      <alignment horizontal="center" vertical="center"/>
    </xf>
    <xf numFmtId="0" fontId="0" fillId="3" borderId="9" xfId="0" applyFill="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166"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xf>
    <xf numFmtId="165" fontId="17" fillId="0" borderId="2" xfId="0" applyNumberFormat="1" applyFont="1" applyBorder="1" applyAlignment="1">
      <alignment horizontal="center" vertical="center"/>
    </xf>
    <xf numFmtId="165" fontId="17" fillId="0" borderId="5" xfId="0" applyNumberFormat="1" applyFont="1" applyBorder="1" applyAlignment="1">
      <alignment horizontal="center" vertical="center"/>
    </xf>
    <xf numFmtId="0" fontId="0" fillId="0" borderId="9" xfId="0" applyBorder="1" applyAlignment="1">
      <alignment horizontal="center" vertical="center"/>
    </xf>
    <xf numFmtId="0" fontId="3"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6" xfId="0" applyFont="1" applyFill="1" applyBorder="1" applyAlignment="1">
      <alignment horizontal="center" vertical="center" wrapText="1"/>
    </xf>
  </cellXfs>
  <cellStyles count="6">
    <cellStyle name="Accent2 2" xfId="2"/>
    <cellStyle name="Normal" xfId="0" builtinId="0"/>
    <cellStyle name="Normal 2" xfId="4"/>
    <cellStyle name="Normal 2 2" xfId="5"/>
    <cellStyle name="Normal_cxrili 2008 20.12.2007" xfId="1"/>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C00000"/>
    <pageSetUpPr fitToPage="1"/>
  </sheetPr>
  <dimension ref="A3:XFD67"/>
  <sheetViews>
    <sheetView tabSelected="1" view="pageBreakPreview" topLeftCell="A6" zoomScale="60" zoomScaleNormal="100" workbookViewId="0">
      <selection activeCell="K9" sqref="K9"/>
    </sheetView>
  </sheetViews>
  <sheetFormatPr defaultRowHeight="18" outlineLevelRow="2" outlineLevelCol="1"/>
  <cols>
    <col min="1" max="1" width="3.7109375" style="1" customWidth="1"/>
    <col min="2" max="2" width="57.85546875" style="1" customWidth="1"/>
    <col min="3" max="3" width="20.85546875" style="1" customWidth="1"/>
    <col min="4" max="4" width="17" style="79" customWidth="1"/>
    <col min="5" max="5" width="16.7109375" style="1" customWidth="1"/>
    <col min="6" max="6" width="15.5703125" style="1" customWidth="1"/>
    <col min="7" max="7" width="16.140625" style="1" customWidth="1"/>
    <col min="8" max="8" width="16.42578125" style="1" customWidth="1"/>
    <col min="9" max="9" width="15.5703125" style="1" customWidth="1"/>
    <col min="10" max="10" width="19.7109375" style="1" customWidth="1"/>
    <col min="11" max="11" width="16.28515625" style="79" customWidth="1"/>
    <col min="12" max="12" width="15.7109375" style="1" customWidth="1"/>
    <col min="13" max="13" width="15.85546875" style="1" customWidth="1"/>
    <col min="14" max="14" width="17" style="1" customWidth="1"/>
    <col min="15" max="17" width="10.7109375" style="1" customWidth="1" outlineLevel="1"/>
    <col min="18" max="18" width="10.140625" style="1" customWidth="1" outlineLevel="1"/>
    <col min="19" max="19" width="9.42578125" style="1" customWidth="1" outlineLevel="1"/>
    <col min="20" max="20" width="14.42578125" style="1" bestFit="1" customWidth="1"/>
    <col min="21" max="21" width="15.140625" style="1" customWidth="1"/>
    <col min="22" max="22" width="15.28515625" style="1" customWidth="1"/>
    <col min="23" max="23" width="11.28515625" style="1" customWidth="1"/>
    <col min="24" max="24" width="13.85546875" style="1" customWidth="1"/>
    <col min="25" max="25" width="12" style="1" customWidth="1"/>
    <col min="26" max="16384" width="9.140625" style="1"/>
  </cols>
  <sheetData>
    <row r="3" spans="1:25">
      <c r="B3" s="108" t="s">
        <v>0</v>
      </c>
      <c r="C3" s="108"/>
      <c r="D3" s="71"/>
      <c r="K3" s="72"/>
      <c r="L3" s="2"/>
      <c r="M3" s="2"/>
      <c r="P3" s="2"/>
      <c r="Q3" s="2"/>
      <c r="R3" s="2"/>
    </row>
    <row r="4" spans="1:25" ht="31.5" customHeight="1">
      <c r="B4" s="95" t="s">
        <v>1</v>
      </c>
      <c r="C4" s="2"/>
      <c r="D4" s="72"/>
      <c r="E4" s="2"/>
      <c r="F4" s="2"/>
      <c r="G4" s="2"/>
      <c r="H4" s="2"/>
      <c r="I4" s="2"/>
      <c r="J4" s="2"/>
      <c r="K4" s="72"/>
      <c r="L4" s="2"/>
      <c r="M4" s="2"/>
      <c r="N4" s="2"/>
      <c r="O4" s="2"/>
      <c r="P4" s="2"/>
      <c r="Q4" s="2"/>
      <c r="R4" s="2"/>
      <c r="S4" s="2"/>
    </row>
    <row r="5" spans="1:25" ht="60.75" customHeight="1">
      <c r="B5" s="2" t="s">
        <v>2</v>
      </c>
      <c r="C5" s="2"/>
      <c r="D5" s="72"/>
      <c r="E5" s="2"/>
      <c r="F5" s="2"/>
      <c r="G5" s="2"/>
      <c r="H5" s="2"/>
      <c r="I5" s="2"/>
      <c r="J5" s="2"/>
      <c r="K5" s="72"/>
      <c r="L5" s="2"/>
      <c r="M5" s="2"/>
      <c r="N5" s="2"/>
      <c r="O5" s="2"/>
      <c r="P5" s="2"/>
      <c r="Q5" s="2"/>
      <c r="R5" s="2"/>
      <c r="S5" s="2"/>
    </row>
    <row r="6" spans="1:25" ht="33.75" customHeight="1">
      <c r="B6" s="2"/>
      <c r="C6" s="2"/>
      <c r="D6" s="72"/>
      <c r="E6" s="2"/>
      <c r="F6" s="2"/>
      <c r="G6" s="2"/>
      <c r="H6" s="2"/>
      <c r="I6" s="2"/>
      <c r="J6" s="2"/>
      <c r="K6" s="72"/>
      <c r="L6" s="2"/>
      <c r="M6" s="2"/>
      <c r="N6" s="2"/>
      <c r="O6" s="2"/>
      <c r="P6" s="2"/>
      <c r="Q6" s="2"/>
      <c r="R6" s="2"/>
      <c r="S6" s="2"/>
    </row>
    <row r="7" spans="1:25" ht="54.75" customHeight="1">
      <c r="B7" s="109" t="s">
        <v>61</v>
      </c>
      <c r="C7" s="109"/>
      <c r="D7" s="110">
        <v>2015</v>
      </c>
      <c r="E7" s="112" t="s">
        <v>7</v>
      </c>
      <c r="F7" s="99" t="s">
        <v>3</v>
      </c>
      <c r="G7" s="100"/>
      <c r="H7" s="100"/>
      <c r="I7" s="101"/>
      <c r="J7" s="112" t="s">
        <v>7</v>
      </c>
      <c r="K7" s="99" t="s">
        <v>4</v>
      </c>
      <c r="L7" s="100"/>
      <c r="M7" s="100"/>
      <c r="N7" s="101"/>
      <c r="O7" s="102" t="s">
        <v>7</v>
      </c>
      <c r="P7" s="104" t="s">
        <v>63</v>
      </c>
      <c r="Q7" s="105"/>
      <c r="R7" s="105"/>
      <c r="S7" s="106"/>
    </row>
    <row r="8" spans="1:25" ht="63.75" customHeight="1">
      <c r="B8" s="92" t="s">
        <v>5</v>
      </c>
      <c r="C8" s="92" t="s">
        <v>6</v>
      </c>
      <c r="D8" s="111"/>
      <c r="E8" s="113"/>
      <c r="F8" s="94">
        <v>2016</v>
      </c>
      <c r="G8" s="94">
        <v>2017</v>
      </c>
      <c r="H8" s="94">
        <v>2018</v>
      </c>
      <c r="I8" s="94">
        <v>2019</v>
      </c>
      <c r="J8" s="113" t="s">
        <v>7</v>
      </c>
      <c r="K8" s="93">
        <v>2016</v>
      </c>
      <c r="L8" s="94">
        <v>2017</v>
      </c>
      <c r="M8" s="94">
        <v>2018</v>
      </c>
      <c r="N8" s="94">
        <v>2019</v>
      </c>
      <c r="O8" s="103" t="s">
        <v>7</v>
      </c>
      <c r="P8" s="91">
        <v>2016</v>
      </c>
      <c r="Q8" s="91">
        <v>2017</v>
      </c>
      <c r="R8" s="91">
        <v>2018</v>
      </c>
      <c r="S8" s="91">
        <v>2019</v>
      </c>
    </row>
    <row r="9" spans="1:25" ht="73.5" customHeight="1">
      <c r="B9" s="107" t="s">
        <v>107</v>
      </c>
      <c r="C9" s="107"/>
      <c r="D9" s="73">
        <f>D10+D22+D26+D53+D54</f>
        <v>2785000</v>
      </c>
      <c r="E9" s="62">
        <f>J9+O9</f>
        <v>13235910.684999999</v>
      </c>
      <c r="F9" s="62">
        <f>K9+P9</f>
        <v>3167912.3020000001</v>
      </c>
      <c r="G9" s="62">
        <f t="shared" ref="G9:I24" si="0">L9+Q9</f>
        <v>3288888.841</v>
      </c>
      <c r="H9" s="62">
        <f t="shared" si="0"/>
        <v>3346235.8309999998</v>
      </c>
      <c r="I9" s="62">
        <f t="shared" si="0"/>
        <v>3432873.7110000001</v>
      </c>
      <c r="J9" s="62">
        <f>SUM(K9:N9)</f>
        <v>13235470.684999999</v>
      </c>
      <c r="K9" s="73">
        <f>K10+K22+K26+K53+K54</f>
        <v>3167802.3020000001</v>
      </c>
      <c r="L9" s="62">
        <f t="shared" ref="L9:N9" si="1">L10+L22+L26+L53+L54</f>
        <v>3288778.841</v>
      </c>
      <c r="M9" s="62">
        <f t="shared" si="1"/>
        <v>3346125.8309999998</v>
      </c>
      <c r="N9" s="62">
        <f t="shared" si="1"/>
        <v>3432763.7110000001</v>
      </c>
      <c r="O9" s="22">
        <f>SUM(P9:S9)</f>
        <v>440</v>
      </c>
      <c r="P9" s="22">
        <f t="shared" ref="P9:S9" si="2">P10+P22+P26+P53+P54</f>
        <v>110</v>
      </c>
      <c r="Q9" s="22">
        <f t="shared" si="2"/>
        <v>110</v>
      </c>
      <c r="R9" s="22">
        <f t="shared" si="2"/>
        <v>110</v>
      </c>
      <c r="S9" s="22">
        <f t="shared" si="2"/>
        <v>110</v>
      </c>
      <c r="T9" s="66"/>
      <c r="U9" s="66"/>
      <c r="V9" s="66"/>
      <c r="W9" s="66"/>
      <c r="X9" s="66"/>
      <c r="Y9" s="66"/>
    </row>
    <row r="10" spans="1:25" ht="66.75" customHeight="1">
      <c r="A10" s="53"/>
      <c r="B10" s="63" t="s">
        <v>8</v>
      </c>
      <c r="C10" s="64" t="s">
        <v>9</v>
      </c>
      <c r="D10" s="73">
        <f>D11+D12+D16+D17+D18+D19+D20+D21</f>
        <v>52438</v>
      </c>
      <c r="E10" s="65">
        <f>J10+O10</f>
        <v>226460</v>
      </c>
      <c r="F10" s="65">
        <f>K10+P10</f>
        <v>54385</v>
      </c>
      <c r="G10" s="65">
        <f t="shared" si="0"/>
        <v>55360</v>
      </c>
      <c r="H10" s="65">
        <f t="shared" si="0"/>
        <v>57565</v>
      </c>
      <c r="I10" s="65">
        <f>N10+S10</f>
        <v>59150</v>
      </c>
      <c r="J10" s="65">
        <f>SUM(K10:N10)</f>
        <v>226140</v>
      </c>
      <c r="K10" s="73">
        <f>K11+K12+K16+K17+K18+K21</f>
        <v>54305</v>
      </c>
      <c r="L10" s="65">
        <f t="shared" ref="L10:N10" si="3">L11+L12+L16+L17+L18+L21</f>
        <v>55280</v>
      </c>
      <c r="M10" s="65">
        <f t="shared" si="3"/>
        <v>57485</v>
      </c>
      <c r="N10" s="65">
        <f t="shared" si="3"/>
        <v>59070</v>
      </c>
      <c r="O10" s="22">
        <f t="shared" ref="O10:O54" si="4">SUM(P10:S10)</f>
        <v>320</v>
      </c>
      <c r="P10" s="22">
        <f t="shared" ref="P10:S10" si="5">P11+P12+P16+P17+P18+P21</f>
        <v>80</v>
      </c>
      <c r="Q10" s="22">
        <f t="shared" si="5"/>
        <v>80</v>
      </c>
      <c r="R10" s="22">
        <f t="shared" si="5"/>
        <v>80</v>
      </c>
      <c r="S10" s="22">
        <f t="shared" si="5"/>
        <v>80</v>
      </c>
    </row>
    <row r="11" spans="1:25" ht="60.75" hidden="1" customHeight="1" outlineLevel="1">
      <c r="A11" s="53"/>
      <c r="B11" s="57" t="s">
        <v>10</v>
      </c>
      <c r="C11" s="61" t="s">
        <v>11</v>
      </c>
      <c r="D11" s="74">
        <v>8870</v>
      </c>
      <c r="E11" s="65">
        <f t="shared" ref="E11:I54" si="6">J11+O11</f>
        <v>37800</v>
      </c>
      <c r="F11" s="25">
        <f>K11+P11</f>
        <v>9300</v>
      </c>
      <c r="G11" s="25">
        <f t="shared" si="0"/>
        <v>9500</v>
      </c>
      <c r="H11" s="25">
        <f t="shared" si="0"/>
        <v>9500</v>
      </c>
      <c r="I11" s="25">
        <f t="shared" si="0"/>
        <v>9500</v>
      </c>
      <c r="J11" s="25">
        <f t="shared" ref="J11:J21" si="7">SUM(K11:N11)</f>
        <v>37800</v>
      </c>
      <c r="K11" s="74">
        <v>9300</v>
      </c>
      <c r="L11" s="25">
        <v>9500</v>
      </c>
      <c r="M11" s="25">
        <v>9500</v>
      </c>
      <c r="N11" s="25">
        <v>9500</v>
      </c>
      <c r="O11" s="22">
        <f t="shared" si="4"/>
        <v>0</v>
      </c>
      <c r="P11" s="20"/>
      <c r="Q11" s="20"/>
      <c r="R11" s="20"/>
      <c r="S11" s="20"/>
    </row>
    <row r="12" spans="1:25" ht="36" hidden="1" outlineLevel="1">
      <c r="A12" s="53"/>
      <c r="B12" s="14" t="s">
        <v>12</v>
      </c>
      <c r="C12" s="61" t="s">
        <v>13</v>
      </c>
      <c r="D12" s="74">
        <f>SUM(D13:D15)</f>
        <v>3220</v>
      </c>
      <c r="E12" s="65">
        <f t="shared" si="6"/>
        <v>15020</v>
      </c>
      <c r="F12" s="25">
        <f t="shared" si="6"/>
        <v>3475</v>
      </c>
      <c r="G12" s="25">
        <f t="shared" si="0"/>
        <v>3650</v>
      </c>
      <c r="H12" s="25">
        <f t="shared" si="0"/>
        <v>3830</v>
      </c>
      <c r="I12" s="25">
        <f t="shared" si="0"/>
        <v>4065</v>
      </c>
      <c r="J12" s="25">
        <f t="shared" si="7"/>
        <v>15020</v>
      </c>
      <c r="K12" s="74">
        <f t="shared" ref="K12:N12" si="8">SUM(K13:K15)</f>
        <v>3475</v>
      </c>
      <c r="L12" s="25">
        <f t="shared" si="8"/>
        <v>3650</v>
      </c>
      <c r="M12" s="25">
        <f t="shared" si="8"/>
        <v>3830</v>
      </c>
      <c r="N12" s="61">
        <f t="shared" si="8"/>
        <v>4065</v>
      </c>
      <c r="O12" s="22">
        <f t="shared" si="4"/>
        <v>0</v>
      </c>
      <c r="P12" s="20">
        <f t="shared" ref="P12:S12" si="9">SUM(P13:P15)</f>
        <v>0</v>
      </c>
      <c r="Q12" s="22">
        <f t="shared" si="9"/>
        <v>0</v>
      </c>
      <c r="R12" s="20">
        <f t="shared" si="9"/>
        <v>0</v>
      </c>
      <c r="S12" s="22">
        <f t="shared" si="9"/>
        <v>0</v>
      </c>
    </row>
    <row r="13" spans="1:25" ht="36" hidden="1" outlineLevel="2">
      <c r="A13" s="53"/>
      <c r="B13" s="14" t="s">
        <v>14</v>
      </c>
      <c r="C13" s="15" t="s">
        <v>15</v>
      </c>
      <c r="D13" s="74">
        <v>2970</v>
      </c>
      <c r="E13" s="65">
        <f t="shared" si="6"/>
        <v>13750</v>
      </c>
      <c r="F13" s="98">
        <f>3000+200</f>
        <v>3200</v>
      </c>
      <c r="G13" s="98">
        <f>3150+200</f>
        <v>3350</v>
      </c>
      <c r="H13" s="98">
        <f>3300+200</f>
        <v>3500</v>
      </c>
      <c r="I13" s="98">
        <f>3500+200</f>
        <v>3700</v>
      </c>
      <c r="J13" s="25">
        <f t="shared" si="7"/>
        <v>13750</v>
      </c>
      <c r="K13" s="98">
        <f>3000+200</f>
        <v>3200</v>
      </c>
      <c r="L13" s="98">
        <f>3150+200</f>
        <v>3350</v>
      </c>
      <c r="M13" s="98">
        <f>3300+200</f>
        <v>3500</v>
      </c>
      <c r="N13" s="98">
        <f>3500+200</f>
        <v>3700</v>
      </c>
      <c r="O13" s="22">
        <f t="shared" si="4"/>
        <v>0</v>
      </c>
      <c r="P13" s="25"/>
      <c r="Q13" s="25"/>
      <c r="R13" s="25"/>
      <c r="S13" s="25"/>
    </row>
    <row r="14" spans="1:25" ht="36" hidden="1" outlineLevel="2">
      <c r="A14" s="53"/>
      <c r="B14" s="14" t="s">
        <v>16</v>
      </c>
      <c r="C14" s="15" t="s">
        <v>17</v>
      </c>
      <c r="D14" s="74">
        <v>150</v>
      </c>
      <c r="E14" s="65">
        <f t="shared" si="6"/>
        <v>765</v>
      </c>
      <c r="F14" s="25">
        <f t="shared" si="6"/>
        <v>165</v>
      </c>
      <c r="G14" s="25">
        <f t="shared" si="0"/>
        <v>180</v>
      </c>
      <c r="H14" s="25">
        <f t="shared" si="0"/>
        <v>200</v>
      </c>
      <c r="I14" s="25">
        <f t="shared" si="0"/>
        <v>220</v>
      </c>
      <c r="J14" s="25">
        <f t="shared" si="7"/>
        <v>765</v>
      </c>
      <c r="K14" s="74">
        <v>165</v>
      </c>
      <c r="L14" s="25">
        <v>180</v>
      </c>
      <c r="M14" s="25">
        <v>200</v>
      </c>
      <c r="N14" s="25">
        <v>220</v>
      </c>
      <c r="O14" s="22">
        <f t="shared" si="4"/>
        <v>0</v>
      </c>
      <c r="P14" s="25"/>
      <c r="Q14" s="25"/>
      <c r="R14" s="25"/>
      <c r="S14" s="25"/>
    </row>
    <row r="15" spans="1:25" ht="36" hidden="1" outlineLevel="2">
      <c r="A15" s="53"/>
      <c r="B15" s="14" t="s">
        <v>18</v>
      </c>
      <c r="C15" s="15" t="s">
        <v>19</v>
      </c>
      <c r="D15" s="74">
        <v>100</v>
      </c>
      <c r="E15" s="65">
        <f t="shared" si="6"/>
        <v>505</v>
      </c>
      <c r="F15" s="25">
        <f t="shared" si="6"/>
        <v>110</v>
      </c>
      <c r="G15" s="25">
        <f t="shared" si="0"/>
        <v>120</v>
      </c>
      <c r="H15" s="25">
        <f t="shared" si="0"/>
        <v>130</v>
      </c>
      <c r="I15" s="25">
        <f t="shared" si="0"/>
        <v>145</v>
      </c>
      <c r="J15" s="25">
        <f t="shared" si="7"/>
        <v>505</v>
      </c>
      <c r="K15" s="74">
        <v>110</v>
      </c>
      <c r="L15" s="25">
        <v>120</v>
      </c>
      <c r="M15" s="25">
        <v>130</v>
      </c>
      <c r="N15" s="25">
        <v>145</v>
      </c>
      <c r="O15" s="22">
        <f t="shared" si="4"/>
        <v>0</v>
      </c>
      <c r="P15" s="25"/>
      <c r="Q15" s="25"/>
      <c r="R15" s="25"/>
      <c r="S15" s="25"/>
    </row>
    <row r="16" spans="1:25" ht="54" hidden="1" outlineLevel="1">
      <c r="A16" s="53"/>
      <c r="B16" s="57" t="s">
        <v>20</v>
      </c>
      <c r="C16" s="61" t="s">
        <v>21</v>
      </c>
      <c r="D16" s="74">
        <v>8366</v>
      </c>
      <c r="E16" s="65">
        <f t="shared" si="6"/>
        <v>39800</v>
      </c>
      <c r="F16" s="25">
        <f t="shared" si="6"/>
        <v>9100</v>
      </c>
      <c r="G16" s="25">
        <f t="shared" si="0"/>
        <v>9700</v>
      </c>
      <c r="H16" s="25">
        <f t="shared" si="0"/>
        <v>10500</v>
      </c>
      <c r="I16" s="25">
        <f t="shared" si="0"/>
        <v>10500</v>
      </c>
      <c r="J16" s="25">
        <f t="shared" si="7"/>
        <v>39800</v>
      </c>
      <c r="K16" s="74">
        <v>9100</v>
      </c>
      <c r="L16" s="25">
        <v>9700</v>
      </c>
      <c r="M16" s="25">
        <v>10500</v>
      </c>
      <c r="N16" s="25">
        <v>10500</v>
      </c>
      <c r="O16" s="22">
        <f t="shared" si="4"/>
        <v>0</v>
      </c>
      <c r="P16" s="22"/>
      <c r="Q16" s="22"/>
      <c r="R16" s="22"/>
      <c r="S16" s="22"/>
    </row>
    <row r="17" spans="1:19" ht="36" hidden="1" outlineLevel="1">
      <c r="A17" s="53"/>
      <c r="B17" s="57" t="s">
        <v>22</v>
      </c>
      <c r="C17" s="61" t="s">
        <v>23</v>
      </c>
      <c r="D17" s="74">
        <v>23010</v>
      </c>
      <c r="E17" s="65">
        <f t="shared" si="6"/>
        <v>101900</v>
      </c>
      <c r="F17" s="25">
        <f t="shared" si="6"/>
        <v>24525</v>
      </c>
      <c r="G17" s="25">
        <f t="shared" si="0"/>
        <v>24525</v>
      </c>
      <c r="H17" s="25">
        <f t="shared" si="0"/>
        <v>25750</v>
      </c>
      <c r="I17" s="25">
        <f t="shared" si="0"/>
        <v>27100</v>
      </c>
      <c r="J17" s="25">
        <f t="shared" si="7"/>
        <v>101900</v>
      </c>
      <c r="K17" s="74">
        <f>24140+385</f>
        <v>24525</v>
      </c>
      <c r="L17" s="25">
        <f>24140+385</f>
        <v>24525</v>
      </c>
      <c r="M17" s="25">
        <f>25350+400</f>
        <v>25750</v>
      </c>
      <c r="N17" s="25">
        <f>26620+480</f>
        <v>27100</v>
      </c>
      <c r="O17" s="22">
        <f t="shared" si="4"/>
        <v>0</v>
      </c>
      <c r="P17" s="22"/>
      <c r="Q17" s="22"/>
      <c r="R17" s="22"/>
      <c r="S17" s="22"/>
    </row>
    <row r="18" spans="1:19" ht="54" hidden="1" outlineLevel="1">
      <c r="A18" s="53"/>
      <c r="B18" s="57" t="s">
        <v>24</v>
      </c>
      <c r="C18" s="61" t="s">
        <v>25</v>
      </c>
      <c r="D18" s="74">
        <v>6600</v>
      </c>
      <c r="E18" s="65">
        <f t="shared" si="6"/>
        <v>26000</v>
      </c>
      <c r="F18" s="25">
        <f t="shared" si="6"/>
        <v>6500</v>
      </c>
      <c r="G18" s="25">
        <f t="shared" si="0"/>
        <v>6500</v>
      </c>
      <c r="H18" s="25">
        <f t="shared" si="0"/>
        <v>6500</v>
      </c>
      <c r="I18" s="25">
        <f t="shared" si="0"/>
        <v>6500</v>
      </c>
      <c r="J18" s="25">
        <f t="shared" si="7"/>
        <v>25960</v>
      </c>
      <c r="K18" s="74">
        <v>6490</v>
      </c>
      <c r="L18" s="25">
        <v>6490</v>
      </c>
      <c r="M18" s="25">
        <v>6490</v>
      </c>
      <c r="N18" s="25">
        <v>6490</v>
      </c>
      <c r="O18" s="22">
        <f t="shared" si="4"/>
        <v>40</v>
      </c>
      <c r="P18" s="22">
        <v>10</v>
      </c>
      <c r="Q18" s="22">
        <v>10</v>
      </c>
      <c r="R18" s="22">
        <v>10</v>
      </c>
      <c r="S18" s="22">
        <v>10</v>
      </c>
    </row>
    <row r="19" spans="1:19" ht="40.5" hidden="1" customHeight="1" outlineLevel="1">
      <c r="A19" s="53"/>
      <c r="B19" s="57" t="s">
        <v>96</v>
      </c>
      <c r="C19" s="61" t="s">
        <v>94</v>
      </c>
      <c r="D19" s="74">
        <v>430</v>
      </c>
      <c r="E19" s="65">
        <f t="shared" si="6"/>
        <v>0</v>
      </c>
      <c r="F19" s="25">
        <f t="shared" si="6"/>
        <v>0</v>
      </c>
      <c r="G19" s="25">
        <f t="shared" si="0"/>
        <v>0</v>
      </c>
      <c r="H19" s="25">
        <f t="shared" si="0"/>
        <v>0</v>
      </c>
      <c r="I19" s="25">
        <f t="shared" si="0"/>
        <v>0</v>
      </c>
      <c r="J19" s="25"/>
      <c r="K19" s="74"/>
      <c r="L19" s="25"/>
      <c r="M19" s="25"/>
      <c r="N19" s="25"/>
      <c r="O19" s="22">
        <f t="shared" si="4"/>
        <v>0</v>
      </c>
      <c r="P19" s="22"/>
      <c r="Q19" s="22"/>
      <c r="R19" s="22"/>
      <c r="S19" s="22"/>
    </row>
    <row r="20" spans="1:19" ht="54" hidden="1" outlineLevel="1">
      <c r="A20" s="53"/>
      <c r="B20" s="57" t="s">
        <v>97</v>
      </c>
      <c r="C20" s="61" t="s">
        <v>95</v>
      </c>
      <c r="D20" s="74">
        <v>300</v>
      </c>
      <c r="E20" s="65">
        <f t="shared" si="6"/>
        <v>0</v>
      </c>
      <c r="F20" s="25">
        <f t="shared" si="6"/>
        <v>0</v>
      </c>
      <c r="G20" s="25">
        <f t="shared" si="0"/>
        <v>0</v>
      </c>
      <c r="H20" s="25">
        <f t="shared" si="0"/>
        <v>0</v>
      </c>
      <c r="I20" s="25">
        <f t="shared" si="0"/>
        <v>0</v>
      </c>
      <c r="J20" s="25"/>
      <c r="K20" s="74"/>
      <c r="L20" s="25"/>
      <c r="M20" s="25"/>
      <c r="N20" s="25"/>
      <c r="O20" s="22">
        <f t="shared" si="4"/>
        <v>0</v>
      </c>
      <c r="P20" s="22"/>
      <c r="Q20" s="22"/>
      <c r="R20" s="22"/>
      <c r="S20" s="22"/>
    </row>
    <row r="21" spans="1:19" ht="49.5" hidden="1" customHeight="1" outlineLevel="1">
      <c r="A21" s="53"/>
      <c r="B21" s="57" t="s">
        <v>64</v>
      </c>
      <c r="C21" s="61" t="s">
        <v>62</v>
      </c>
      <c r="D21" s="74">
        <v>1642</v>
      </c>
      <c r="E21" s="65">
        <f t="shared" si="6"/>
        <v>5940</v>
      </c>
      <c r="F21" s="25">
        <f t="shared" si="6"/>
        <v>1485</v>
      </c>
      <c r="G21" s="25">
        <f t="shared" si="0"/>
        <v>1485</v>
      </c>
      <c r="H21" s="25">
        <f t="shared" si="0"/>
        <v>1485</v>
      </c>
      <c r="I21" s="25">
        <f t="shared" si="0"/>
        <v>1485</v>
      </c>
      <c r="J21" s="25">
        <f t="shared" si="7"/>
        <v>5660</v>
      </c>
      <c r="K21" s="74">
        <v>1415</v>
      </c>
      <c r="L21" s="25">
        <v>1415</v>
      </c>
      <c r="M21" s="25">
        <v>1415</v>
      </c>
      <c r="N21" s="25">
        <v>1415</v>
      </c>
      <c r="O21" s="22">
        <f>SUM(P21:S21)</f>
        <v>280</v>
      </c>
      <c r="P21" s="22">
        <v>70</v>
      </c>
      <c r="Q21" s="22">
        <v>70</v>
      </c>
      <c r="R21" s="22">
        <v>70</v>
      </c>
      <c r="S21" s="22">
        <v>70</v>
      </c>
    </row>
    <row r="22" spans="1:19" ht="51.75" customHeight="1" collapsed="1">
      <c r="A22" s="53"/>
      <c r="B22" s="63" t="s">
        <v>26</v>
      </c>
      <c r="C22" s="64" t="s">
        <v>27</v>
      </c>
      <c r="D22" s="73">
        <f>SUM(D23:D25)</f>
        <v>2041000</v>
      </c>
      <c r="E22" s="65">
        <f t="shared" si="6"/>
        <v>9442748.6850000005</v>
      </c>
      <c r="F22" s="65">
        <f>K22+P22</f>
        <v>2252173.3020000001</v>
      </c>
      <c r="G22" s="65">
        <f t="shared" si="0"/>
        <v>2351587.841</v>
      </c>
      <c r="H22" s="65">
        <f t="shared" si="0"/>
        <v>2396370.8309999998</v>
      </c>
      <c r="I22" s="65">
        <f t="shared" si="0"/>
        <v>2442616.7110000001</v>
      </c>
      <c r="J22" s="65">
        <f>SUM(J23:J25)</f>
        <v>9442748.6850000005</v>
      </c>
      <c r="K22" s="97">
        <f t="shared" ref="K22:N22" si="10">SUM(K23:K25)</f>
        <v>2252173.3020000001</v>
      </c>
      <c r="L22" s="97">
        <f t="shared" si="10"/>
        <v>2351587.841</v>
      </c>
      <c r="M22" s="97">
        <f t="shared" si="10"/>
        <v>2396370.8309999998</v>
      </c>
      <c r="N22" s="97">
        <f t="shared" si="10"/>
        <v>2442616.7110000001</v>
      </c>
      <c r="O22" s="22">
        <f t="shared" si="4"/>
        <v>0</v>
      </c>
      <c r="P22" s="22"/>
      <c r="Q22" s="22"/>
      <c r="R22" s="22"/>
      <c r="S22" s="22"/>
    </row>
    <row r="23" spans="1:19" ht="18.75" outlineLevel="1">
      <c r="A23" s="53"/>
      <c r="B23" s="19" t="s">
        <v>28</v>
      </c>
      <c r="C23" s="20" t="s">
        <v>29</v>
      </c>
      <c r="D23" s="74">
        <v>1390000</v>
      </c>
      <c r="E23" s="65">
        <f t="shared" si="6"/>
        <v>6448368.4000000004</v>
      </c>
      <c r="F23" s="25">
        <f t="shared" si="6"/>
        <v>1510480.94</v>
      </c>
      <c r="G23" s="25">
        <f t="shared" si="0"/>
        <v>1604955.2</v>
      </c>
      <c r="H23" s="25">
        <f t="shared" si="0"/>
        <v>1643808.19</v>
      </c>
      <c r="I23" s="25">
        <f t="shared" si="0"/>
        <v>1689124.07</v>
      </c>
      <c r="J23" s="25">
        <f t="shared" ref="J23:J40" si="11">SUM(K23:N23)</f>
        <v>6448368.4000000004</v>
      </c>
      <c r="K23" s="98">
        <f>1444343+66137.94</f>
        <v>1510480.94</v>
      </c>
      <c r="L23" s="98">
        <f>1478400+126555.2</f>
        <v>1604955.2</v>
      </c>
      <c r="M23" s="98">
        <f>1626240+17568.19</f>
        <v>1643808.19</v>
      </c>
      <c r="N23" s="98">
        <f>1788864-99739.93</f>
        <v>1689124.07</v>
      </c>
      <c r="O23" s="22">
        <f t="shared" si="4"/>
        <v>0</v>
      </c>
      <c r="P23" s="22"/>
      <c r="Q23" s="22"/>
      <c r="R23" s="22"/>
      <c r="S23" s="22"/>
    </row>
    <row r="24" spans="1:19" ht="18.75" outlineLevel="1">
      <c r="A24" s="53"/>
      <c r="B24" s="19" t="s">
        <v>30</v>
      </c>
      <c r="C24" s="20" t="s">
        <v>31</v>
      </c>
      <c r="D24" s="74">
        <v>631000</v>
      </c>
      <c r="E24" s="65">
        <f t="shared" si="6"/>
        <v>2827380.2849999997</v>
      </c>
      <c r="F24" s="25">
        <f t="shared" si="6"/>
        <v>704692.36199999996</v>
      </c>
      <c r="G24" s="25">
        <f t="shared" si="0"/>
        <v>706632.64099999995</v>
      </c>
      <c r="H24" s="25">
        <f t="shared" si="0"/>
        <v>707562.64099999995</v>
      </c>
      <c r="I24" s="25">
        <f t="shared" si="0"/>
        <v>708492.64099999995</v>
      </c>
      <c r="J24" s="25">
        <f t="shared" si="11"/>
        <v>2827380.2849999997</v>
      </c>
      <c r="K24" s="98">
        <f>700000+4692.362</f>
        <v>704692.36199999996</v>
      </c>
      <c r="L24" s="98">
        <f>700000+6632.641</f>
        <v>706632.64099999995</v>
      </c>
      <c r="M24" s="98">
        <f>700000+7562.641</f>
        <v>707562.64099999995</v>
      </c>
      <c r="N24" s="98">
        <f>700000+8492.641</f>
        <v>708492.64099999995</v>
      </c>
      <c r="O24" s="22">
        <f t="shared" si="4"/>
        <v>0</v>
      </c>
      <c r="P24" s="22"/>
      <c r="Q24" s="22"/>
      <c r="R24" s="22"/>
      <c r="S24" s="22"/>
    </row>
    <row r="25" spans="1:19" ht="36" outlineLevel="1">
      <c r="A25" s="53"/>
      <c r="B25" s="19" t="s">
        <v>32</v>
      </c>
      <c r="C25" s="20" t="s">
        <v>33</v>
      </c>
      <c r="D25" s="74">
        <v>20000</v>
      </c>
      <c r="E25" s="65">
        <f t="shared" si="6"/>
        <v>167000</v>
      </c>
      <c r="F25" s="25">
        <f t="shared" si="6"/>
        <v>37000</v>
      </c>
      <c r="G25" s="25">
        <f t="shared" si="6"/>
        <v>40000</v>
      </c>
      <c r="H25" s="25">
        <f t="shared" si="6"/>
        <v>45000</v>
      </c>
      <c r="I25" s="25">
        <f t="shared" si="6"/>
        <v>45000</v>
      </c>
      <c r="J25" s="25">
        <f t="shared" si="11"/>
        <v>167000</v>
      </c>
      <c r="K25" s="98">
        <f>35000+2000</f>
        <v>37000</v>
      </c>
      <c r="L25" s="98">
        <v>40000</v>
      </c>
      <c r="M25" s="98">
        <v>45000</v>
      </c>
      <c r="N25" s="98">
        <v>45000</v>
      </c>
      <c r="O25" s="22">
        <f t="shared" si="4"/>
        <v>0</v>
      </c>
      <c r="P25" s="22"/>
      <c r="Q25" s="22"/>
      <c r="R25" s="22"/>
      <c r="S25" s="22"/>
    </row>
    <row r="26" spans="1:19" ht="65.25" customHeight="1">
      <c r="A26" s="53"/>
      <c r="B26" s="63" t="s">
        <v>34</v>
      </c>
      <c r="C26" s="64" t="s">
        <v>35</v>
      </c>
      <c r="D26" s="73">
        <f>D27+D28+D41+D52</f>
        <v>656269</v>
      </c>
      <c r="E26" s="65">
        <f t="shared" si="6"/>
        <v>3420702</v>
      </c>
      <c r="F26" s="65">
        <f>K26+P26</f>
        <v>824854</v>
      </c>
      <c r="G26" s="65">
        <f t="shared" si="6"/>
        <v>845441</v>
      </c>
      <c r="H26" s="65">
        <f t="shared" si="6"/>
        <v>855800</v>
      </c>
      <c r="I26" s="65">
        <f t="shared" si="6"/>
        <v>894607</v>
      </c>
      <c r="J26" s="65">
        <f t="shared" si="11"/>
        <v>3420582</v>
      </c>
      <c r="K26" s="73">
        <f>K27+K28+K41+K52</f>
        <v>824824</v>
      </c>
      <c r="L26" s="65">
        <f t="shared" ref="L26:N26" si="12">L27+L28+L41+L52</f>
        <v>845411</v>
      </c>
      <c r="M26" s="65">
        <f t="shared" si="12"/>
        <v>855770</v>
      </c>
      <c r="N26" s="65">
        <f t="shared" si="12"/>
        <v>894577</v>
      </c>
      <c r="O26" s="22">
        <f t="shared" si="4"/>
        <v>120</v>
      </c>
      <c r="P26" s="22">
        <f t="shared" ref="P26:S26" si="13">P27+P28+P41+P52</f>
        <v>30</v>
      </c>
      <c r="Q26" s="22">
        <f t="shared" si="13"/>
        <v>30</v>
      </c>
      <c r="R26" s="22">
        <f t="shared" si="13"/>
        <v>30</v>
      </c>
      <c r="S26" s="22">
        <f t="shared" si="13"/>
        <v>30</v>
      </c>
    </row>
    <row r="27" spans="1:19" ht="38.25" customHeight="1" outlineLevel="1">
      <c r="A27" s="53"/>
      <c r="B27" s="54" t="s">
        <v>37</v>
      </c>
      <c r="C27" s="20" t="s">
        <v>36</v>
      </c>
      <c r="D27" s="75">
        <v>470000</v>
      </c>
      <c r="E27" s="65">
        <f t="shared" si="6"/>
        <v>2400000</v>
      </c>
      <c r="F27" s="22">
        <f t="shared" si="6"/>
        <v>600000</v>
      </c>
      <c r="G27" s="22">
        <f t="shared" si="6"/>
        <v>600000</v>
      </c>
      <c r="H27" s="22">
        <f t="shared" si="6"/>
        <v>600000</v>
      </c>
      <c r="I27" s="22">
        <f t="shared" si="6"/>
        <v>600000</v>
      </c>
      <c r="J27" s="22">
        <f t="shared" si="11"/>
        <v>2400000</v>
      </c>
      <c r="K27" s="26">
        <v>600000</v>
      </c>
      <c r="L27" s="26">
        <v>600000</v>
      </c>
      <c r="M27" s="26">
        <v>600000</v>
      </c>
      <c r="N27" s="26">
        <v>600000</v>
      </c>
      <c r="O27" s="22">
        <f t="shared" si="4"/>
        <v>0</v>
      </c>
      <c r="P27" s="22"/>
      <c r="Q27" s="22"/>
      <c r="R27" s="22"/>
      <c r="S27" s="22"/>
    </row>
    <row r="28" spans="1:19" ht="44.25" customHeight="1" outlineLevel="1">
      <c r="A28" s="53"/>
      <c r="B28" s="55" t="s">
        <v>39</v>
      </c>
      <c r="C28" s="20" t="s">
        <v>38</v>
      </c>
      <c r="D28" s="75">
        <f>D29+D30+D31+D32+D33+D34+D35+D36+D37+D38+D39+D40</f>
        <v>52362</v>
      </c>
      <c r="E28" s="65">
        <f t="shared" si="6"/>
        <v>402382</v>
      </c>
      <c r="F28" s="22">
        <f>K28+P28</f>
        <v>76624</v>
      </c>
      <c r="G28" s="22">
        <f t="shared" si="6"/>
        <v>92311</v>
      </c>
      <c r="H28" s="22">
        <f t="shared" si="6"/>
        <v>98270</v>
      </c>
      <c r="I28" s="22">
        <f t="shared" si="6"/>
        <v>135177</v>
      </c>
      <c r="J28" s="22">
        <f t="shared" si="11"/>
        <v>402382</v>
      </c>
      <c r="K28" s="75">
        <f>SUM(K29:K40)</f>
        <v>76624</v>
      </c>
      <c r="L28" s="22">
        <f t="shared" ref="L28:N28" si="14">SUM(L29:L40)</f>
        <v>92311</v>
      </c>
      <c r="M28" s="22">
        <f t="shared" si="14"/>
        <v>98270</v>
      </c>
      <c r="N28" s="22">
        <f t="shared" si="14"/>
        <v>135177</v>
      </c>
      <c r="O28" s="22">
        <f t="shared" si="4"/>
        <v>0</v>
      </c>
      <c r="P28" s="22">
        <f t="shared" ref="P28:S28" si="15">SUM(P29:P40)</f>
        <v>0</v>
      </c>
      <c r="Q28" s="22">
        <f t="shared" si="15"/>
        <v>0</v>
      </c>
      <c r="R28" s="22">
        <f t="shared" si="15"/>
        <v>0</v>
      </c>
      <c r="S28" s="22">
        <f t="shared" si="15"/>
        <v>0</v>
      </c>
    </row>
    <row r="29" spans="1:19" ht="36" outlineLevel="1">
      <c r="A29" s="53"/>
      <c r="B29" s="14" t="s">
        <v>40</v>
      </c>
      <c r="C29" s="20" t="s">
        <v>66</v>
      </c>
      <c r="D29" s="76">
        <v>2000</v>
      </c>
      <c r="E29" s="65">
        <f t="shared" si="6"/>
        <v>9270</v>
      </c>
      <c r="F29" s="25">
        <f>K29+P29</f>
        <v>2000</v>
      </c>
      <c r="G29" s="25">
        <f t="shared" si="6"/>
        <v>2200</v>
      </c>
      <c r="H29" s="25">
        <f t="shared" si="6"/>
        <v>2420</v>
      </c>
      <c r="I29" s="25">
        <f t="shared" si="6"/>
        <v>2650</v>
      </c>
      <c r="J29" s="22">
        <f t="shared" si="11"/>
        <v>9270</v>
      </c>
      <c r="K29" s="74">
        <v>2000</v>
      </c>
      <c r="L29" s="25">
        <v>2200</v>
      </c>
      <c r="M29" s="25">
        <v>2420</v>
      </c>
      <c r="N29" s="25">
        <v>2650</v>
      </c>
      <c r="O29" s="22">
        <f t="shared" si="4"/>
        <v>0</v>
      </c>
      <c r="P29" s="22"/>
      <c r="Q29" s="22"/>
      <c r="R29" s="22"/>
      <c r="S29" s="22"/>
    </row>
    <row r="30" spans="1:19" ht="18.75" outlineLevel="1">
      <c r="A30" s="53"/>
      <c r="B30" s="8" t="s">
        <v>41</v>
      </c>
      <c r="C30" s="50" t="s">
        <v>67</v>
      </c>
      <c r="D30" s="96">
        <v>8340</v>
      </c>
      <c r="E30" s="97">
        <f t="shared" si="6"/>
        <v>58940</v>
      </c>
      <c r="F30" s="98">
        <f t="shared" si="6"/>
        <v>13550</v>
      </c>
      <c r="G30" s="98">
        <f t="shared" si="6"/>
        <v>13990</v>
      </c>
      <c r="H30" s="98">
        <f t="shared" si="6"/>
        <v>15100</v>
      </c>
      <c r="I30" s="98">
        <f t="shared" si="6"/>
        <v>16300</v>
      </c>
      <c r="J30" s="26">
        <f t="shared" si="11"/>
        <v>58940</v>
      </c>
      <c r="K30" s="98">
        <v>13550</v>
      </c>
      <c r="L30" s="98">
        <v>13990</v>
      </c>
      <c r="M30" s="98">
        <v>15100</v>
      </c>
      <c r="N30" s="98">
        <v>16300</v>
      </c>
      <c r="O30" s="26">
        <f t="shared" si="4"/>
        <v>0</v>
      </c>
      <c r="P30" s="26"/>
      <c r="Q30" s="26"/>
      <c r="R30" s="26"/>
      <c r="S30" s="26"/>
    </row>
    <row r="31" spans="1:19" s="3" customFormat="1" ht="18.75" outlineLevel="1">
      <c r="A31" s="4"/>
      <c r="B31" s="6" t="s">
        <v>42</v>
      </c>
      <c r="C31" s="89" t="s">
        <v>68</v>
      </c>
      <c r="D31" s="76">
        <v>1000</v>
      </c>
      <c r="E31" s="90">
        <f t="shared" si="6"/>
        <v>4640</v>
      </c>
      <c r="F31" s="24">
        <f t="shared" si="6"/>
        <v>1000</v>
      </c>
      <c r="G31" s="24">
        <f t="shared" si="6"/>
        <v>1100</v>
      </c>
      <c r="H31" s="24">
        <f t="shared" si="6"/>
        <v>1210</v>
      </c>
      <c r="I31" s="24">
        <f t="shared" si="6"/>
        <v>1330</v>
      </c>
      <c r="J31" s="21">
        <f t="shared" si="11"/>
        <v>4640</v>
      </c>
      <c r="K31" s="76">
        <v>1000</v>
      </c>
      <c r="L31" s="24">
        <v>1100</v>
      </c>
      <c r="M31" s="24">
        <v>1210</v>
      </c>
      <c r="N31" s="24">
        <v>1330</v>
      </c>
      <c r="O31" s="21">
        <f t="shared" si="4"/>
        <v>0</v>
      </c>
      <c r="P31" s="21"/>
      <c r="Q31" s="21"/>
      <c r="R31" s="21"/>
      <c r="S31" s="21"/>
    </row>
    <row r="32" spans="1:19" ht="18.75" outlineLevel="1">
      <c r="A32" s="53"/>
      <c r="B32" s="14" t="s">
        <v>43</v>
      </c>
      <c r="C32" s="20" t="s">
        <v>69</v>
      </c>
      <c r="D32" s="76">
        <v>1502</v>
      </c>
      <c r="E32" s="65">
        <f t="shared" si="6"/>
        <v>7652</v>
      </c>
      <c r="F32" s="25">
        <f t="shared" si="6"/>
        <v>1650</v>
      </c>
      <c r="G32" s="25">
        <f t="shared" si="6"/>
        <v>1815</v>
      </c>
      <c r="H32" s="25">
        <f t="shared" si="6"/>
        <v>1997</v>
      </c>
      <c r="I32" s="25">
        <f t="shared" si="6"/>
        <v>2190</v>
      </c>
      <c r="J32" s="22">
        <f t="shared" si="11"/>
        <v>7652</v>
      </c>
      <c r="K32" s="74">
        <v>1650</v>
      </c>
      <c r="L32" s="25">
        <v>1815</v>
      </c>
      <c r="M32" s="25">
        <v>1997</v>
      </c>
      <c r="N32" s="25">
        <v>2190</v>
      </c>
      <c r="O32" s="22">
        <f t="shared" si="4"/>
        <v>0</v>
      </c>
      <c r="P32" s="22"/>
      <c r="Q32" s="22"/>
      <c r="R32" s="22"/>
      <c r="S32" s="22"/>
    </row>
    <row r="33" spans="1:19" s="88" customFormat="1" ht="18.75" outlineLevel="1">
      <c r="A33" s="81"/>
      <c r="B33" s="82" t="s">
        <v>44</v>
      </c>
      <c r="C33" s="83" t="s">
        <v>70</v>
      </c>
      <c r="D33" s="84">
        <v>270</v>
      </c>
      <c r="E33" s="85">
        <f t="shared" si="6"/>
        <v>1254</v>
      </c>
      <c r="F33" s="86">
        <f t="shared" si="6"/>
        <v>270</v>
      </c>
      <c r="G33" s="86">
        <f t="shared" si="6"/>
        <v>297</v>
      </c>
      <c r="H33" s="86">
        <f t="shared" si="6"/>
        <v>327</v>
      </c>
      <c r="I33" s="86">
        <f t="shared" si="6"/>
        <v>360</v>
      </c>
      <c r="J33" s="87">
        <f t="shared" si="11"/>
        <v>1254</v>
      </c>
      <c r="K33" s="86">
        <v>270</v>
      </c>
      <c r="L33" s="86">
        <v>297</v>
      </c>
      <c r="M33" s="86">
        <v>327</v>
      </c>
      <c r="N33" s="86">
        <v>360</v>
      </c>
      <c r="O33" s="87">
        <f t="shared" si="4"/>
        <v>0</v>
      </c>
      <c r="P33" s="87"/>
      <c r="Q33" s="87"/>
      <c r="R33" s="87"/>
      <c r="S33" s="87"/>
    </row>
    <row r="34" spans="1:19" ht="23.25" customHeight="1" outlineLevel="1">
      <c r="A34" s="53"/>
      <c r="B34" s="14" t="s">
        <v>45</v>
      </c>
      <c r="C34" s="20" t="s">
        <v>71</v>
      </c>
      <c r="D34" s="76">
        <v>10000</v>
      </c>
      <c r="E34" s="65">
        <f t="shared" si="6"/>
        <v>33200</v>
      </c>
      <c r="F34" s="25">
        <f t="shared" si="6"/>
        <v>8000</v>
      </c>
      <c r="G34" s="25">
        <f t="shared" si="6"/>
        <v>8200</v>
      </c>
      <c r="H34" s="25">
        <f t="shared" si="6"/>
        <v>8400</v>
      </c>
      <c r="I34" s="25">
        <f t="shared" si="6"/>
        <v>8600</v>
      </c>
      <c r="J34" s="22">
        <f t="shared" si="11"/>
        <v>33200</v>
      </c>
      <c r="K34" s="74">
        <v>8000</v>
      </c>
      <c r="L34" s="25">
        <v>8200</v>
      </c>
      <c r="M34" s="25">
        <v>8400</v>
      </c>
      <c r="N34" s="25">
        <v>8600</v>
      </c>
      <c r="O34" s="22">
        <f t="shared" si="4"/>
        <v>0</v>
      </c>
      <c r="P34" s="22"/>
      <c r="Q34" s="22"/>
      <c r="R34" s="22"/>
      <c r="S34" s="22"/>
    </row>
    <row r="35" spans="1:19" ht="21" customHeight="1" outlineLevel="1">
      <c r="A35" s="53"/>
      <c r="B35" s="14" t="s">
        <v>46</v>
      </c>
      <c r="C35" s="20" t="s">
        <v>72</v>
      </c>
      <c r="D35" s="76">
        <v>11850</v>
      </c>
      <c r="E35" s="65">
        <f t="shared" si="6"/>
        <v>76591</v>
      </c>
      <c r="F35" s="25">
        <f t="shared" si="6"/>
        <v>14710</v>
      </c>
      <c r="G35" s="25">
        <f t="shared" si="6"/>
        <v>15110</v>
      </c>
      <c r="H35" s="25">
        <f t="shared" si="6"/>
        <v>15410</v>
      </c>
      <c r="I35" s="25">
        <f t="shared" si="6"/>
        <v>31361</v>
      </c>
      <c r="J35" s="22">
        <f t="shared" si="11"/>
        <v>76591</v>
      </c>
      <c r="K35" s="74">
        <v>14710</v>
      </c>
      <c r="L35" s="25">
        <v>15110</v>
      </c>
      <c r="M35" s="25">
        <v>15410</v>
      </c>
      <c r="N35" s="25">
        <v>31361</v>
      </c>
      <c r="O35" s="22">
        <f t="shared" si="4"/>
        <v>0</v>
      </c>
      <c r="P35" s="22"/>
      <c r="Q35" s="22"/>
      <c r="R35" s="22"/>
      <c r="S35" s="22"/>
    </row>
    <row r="36" spans="1:19" ht="18.75" outlineLevel="1">
      <c r="A36" s="53"/>
      <c r="B36" s="14" t="s">
        <v>47</v>
      </c>
      <c r="C36" s="20" t="s">
        <v>73</v>
      </c>
      <c r="D36" s="76">
        <v>6400</v>
      </c>
      <c r="E36" s="65">
        <f t="shared" si="6"/>
        <v>71214</v>
      </c>
      <c r="F36" s="25">
        <f t="shared" si="6"/>
        <v>8424</v>
      </c>
      <c r="G36" s="25">
        <f t="shared" si="6"/>
        <v>14505</v>
      </c>
      <c r="H36" s="25">
        <f t="shared" si="6"/>
        <v>17452</v>
      </c>
      <c r="I36" s="25">
        <f t="shared" si="6"/>
        <v>30833</v>
      </c>
      <c r="J36" s="22">
        <f t="shared" si="11"/>
        <v>71214</v>
      </c>
      <c r="K36" s="74">
        <f>9453-1029</f>
        <v>8424</v>
      </c>
      <c r="L36" s="25">
        <f>15585-1080</f>
        <v>14505</v>
      </c>
      <c r="M36" s="25">
        <v>17452</v>
      </c>
      <c r="N36" s="25">
        <v>30833</v>
      </c>
      <c r="O36" s="22">
        <f t="shared" si="4"/>
        <v>0</v>
      </c>
      <c r="P36" s="22"/>
      <c r="Q36" s="22"/>
      <c r="R36" s="22"/>
      <c r="S36" s="22"/>
    </row>
    <row r="37" spans="1:19" ht="18" customHeight="1" outlineLevel="1">
      <c r="A37" s="53"/>
      <c r="B37" s="56" t="s">
        <v>48</v>
      </c>
      <c r="C37" s="20" t="s">
        <v>74</v>
      </c>
      <c r="D37" s="76">
        <v>6000</v>
      </c>
      <c r="E37" s="65">
        <f t="shared" si="6"/>
        <v>25800</v>
      </c>
      <c r="F37" s="25">
        <f t="shared" si="6"/>
        <v>6300</v>
      </c>
      <c r="G37" s="25">
        <f t="shared" si="6"/>
        <v>6500</v>
      </c>
      <c r="H37" s="25">
        <f t="shared" si="6"/>
        <v>6500</v>
      </c>
      <c r="I37" s="25">
        <f t="shared" si="6"/>
        <v>6500</v>
      </c>
      <c r="J37" s="22">
        <f t="shared" si="11"/>
        <v>25800</v>
      </c>
      <c r="K37" s="74">
        <v>6300</v>
      </c>
      <c r="L37" s="25">
        <v>6500</v>
      </c>
      <c r="M37" s="25">
        <v>6500</v>
      </c>
      <c r="N37" s="25">
        <v>6500</v>
      </c>
      <c r="O37" s="22">
        <f t="shared" si="4"/>
        <v>0</v>
      </c>
      <c r="P37" s="22"/>
      <c r="Q37" s="22"/>
      <c r="R37" s="22"/>
      <c r="S37" s="22"/>
    </row>
    <row r="38" spans="1:19" ht="18.75" outlineLevel="1">
      <c r="A38" s="53"/>
      <c r="B38" s="56" t="s">
        <v>49</v>
      </c>
      <c r="C38" s="20" t="s">
        <v>75</v>
      </c>
      <c r="D38" s="76">
        <v>4800</v>
      </c>
      <c r="E38" s="65">
        <f t="shared" si="6"/>
        <v>37800</v>
      </c>
      <c r="F38" s="25">
        <f t="shared" si="6"/>
        <v>5500</v>
      </c>
      <c r="G38" s="25">
        <f t="shared" si="6"/>
        <v>8352</v>
      </c>
      <c r="H38" s="25">
        <f t="shared" si="6"/>
        <v>9188</v>
      </c>
      <c r="I38" s="25">
        <f t="shared" si="6"/>
        <v>14760</v>
      </c>
      <c r="J38" s="22">
        <f t="shared" si="11"/>
        <v>37800</v>
      </c>
      <c r="K38" s="74">
        <v>5500</v>
      </c>
      <c r="L38" s="25">
        <v>8352</v>
      </c>
      <c r="M38" s="25">
        <v>9188</v>
      </c>
      <c r="N38" s="25">
        <v>14760</v>
      </c>
      <c r="O38" s="22">
        <f t="shared" si="4"/>
        <v>0</v>
      </c>
      <c r="P38" s="22"/>
      <c r="Q38" s="22"/>
      <c r="R38" s="22"/>
      <c r="S38" s="22"/>
    </row>
    <row r="39" spans="1:19" ht="31.5" customHeight="1" outlineLevel="1">
      <c r="A39" s="53"/>
      <c r="B39" s="56" t="s">
        <v>65</v>
      </c>
      <c r="C39" s="20" t="s">
        <v>76</v>
      </c>
      <c r="D39" s="76">
        <v>200</v>
      </c>
      <c r="E39" s="65">
        <f t="shared" si="6"/>
        <v>1021</v>
      </c>
      <c r="F39" s="25">
        <f t="shared" si="6"/>
        <v>220</v>
      </c>
      <c r="G39" s="25">
        <f t="shared" si="6"/>
        <v>242.00000000000003</v>
      </c>
      <c r="H39" s="25">
        <f t="shared" si="6"/>
        <v>266</v>
      </c>
      <c r="I39" s="25">
        <f t="shared" si="6"/>
        <v>293</v>
      </c>
      <c r="J39" s="22">
        <f t="shared" si="11"/>
        <v>1021</v>
      </c>
      <c r="K39" s="74">
        <v>220</v>
      </c>
      <c r="L39" s="25">
        <f>K39*110%</f>
        <v>242.00000000000003</v>
      </c>
      <c r="M39" s="25">
        <v>266</v>
      </c>
      <c r="N39" s="25">
        <v>293</v>
      </c>
      <c r="O39" s="22">
        <f t="shared" si="4"/>
        <v>0</v>
      </c>
      <c r="P39" s="22"/>
      <c r="Q39" s="22"/>
      <c r="R39" s="22"/>
      <c r="S39" s="22"/>
    </row>
    <row r="40" spans="1:19" ht="71.25" customHeight="1" outlineLevel="1">
      <c r="A40" s="53"/>
      <c r="B40" s="14" t="s">
        <v>112</v>
      </c>
      <c r="C40" s="20" t="s">
        <v>77</v>
      </c>
      <c r="D40" s="77"/>
      <c r="E40" s="65">
        <f t="shared" si="6"/>
        <v>75000</v>
      </c>
      <c r="F40" s="25">
        <f t="shared" si="6"/>
        <v>15000</v>
      </c>
      <c r="G40" s="25">
        <f t="shared" si="6"/>
        <v>20000</v>
      </c>
      <c r="H40" s="25">
        <f t="shared" si="6"/>
        <v>20000</v>
      </c>
      <c r="I40" s="25">
        <f t="shared" si="6"/>
        <v>20000</v>
      </c>
      <c r="J40" s="22">
        <f t="shared" si="11"/>
        <v>75000</v>
      </c>
      <c r="K40" s="74">
        <v>15000</v>
      </c>
      <c r="L40" s="25">
        <v>20000</v>
      </c>
      <c r="M40" s="25">
        <v>20000</v>
      </c>
      <c r="N40" s="25">
        <v>20000</v>
      </c>
      <c r="O40" s="22">
        <f t="shared" si="4"/>
        <v>0</v>
      </c>
      <c r="P40" s="22"/>
      <c r="Q40" s="22"/>
      <c r="R40" s="22"/>
      <c r="S40" s="22"/>
    </row>
    <row r="41" spans="1:19" ht="54" outlineLevel="1">
      <c r="A41" s="53"/>
      <c r="B41" s="18" t="s">
        <v>78</v>
      </c>
      <c r="C41" s="20" t="s">
        <v>82</v>
      </c>
      <c r="D41" s="75">
        <f t="shared" ref="D41" si="16">D42+D43+D44+D45+D46+D47+D48+D49+D50+D51</f>
        <v>132907</v>
      </c>
      <c r="E41" s="65">
        <f t="shared" si="6"/>
        <v>614320</v>
      </c>
      <c r="F41" s="22">
        <f>K41+P41</f>
        <v>147230</v>
      </c>
      <c r="G41" s="22">
        <f t="shared" si="6"/>
        <v>152130</v>
      </c>
      <c r="H41" s="22">
        <f t="shared" si="6"/>
        <v>156530</v>
      </c>
      <c r="I41" s="22">
        <f t="shared" si="6"/>
        <v>158430</v>
      </c>
      <c r="J41" s="22">
        <f>SUM(J42:J51)</f>
        <v>614200</v>
      </c>
      <c r="K41" s="75">
        <f>SUM(K42:K51)</f>
        <v>147200</v>
      </c>
      <c r="L41" s="22">
        <f t="shared" ref="L41:N41" si="17">SUM(L42:L51)</f>
        <v>152100</v>
      </c>
      <c r="M41" s="22">
        <f t="shared" si="17"/>
        <v>156500</v>
      </c>
      <c r="N41" s="22">
        <f t="shared" si="17"/>
        <v>158400</v>
      </c>
      <c r="O41" s="22">
        <f t="shared" si="4"/>
        <v>120</v>
      </c>
      <c r="P41" s="22">
        <f>SUM(P42:P51)</f>
        <v>30</v>
      </c>
      <c r="Q41" s="22">
        <f t="shared" ref="Q41:S41" si="18">SUM(Q42:Q51)</f>
        <v>30</v>
      </c>
      <c r="R41" s="22">
        <f t="shared" si="18"/>
        <v>30</v>
      </c>
      <c r="S41" s="22">
        <f t="shared" si="18"/>
        <v>30</v>
      </c>
    </row>
    <row r="42" spans="1:19" ht="18.75" outlineLevel="1">
      <c r="A42" s="53"/>
      <c r="B42" s="14" t="s">
        <v>79</v>
      </c>
      <c r="C42" s="20" t="s">
        <v>83</v>
      </c>
      <c r="D42" s="76">
        <v>15000</v>
      </c>
      <c r="E42" s="65">
        <f t="shared" si="6"/>
        <v>100000</v>
      </c>
      <c r="F42" s="25">
        <f>K42+P42</f>
        <v>22500</v>
      </c>
      <c r="G42" s="25">
        <f t="shared" si="6"/>
        <v>24500</v>
      </c>
      <c r="H42" s="25">
        <f t="shared" si="6"/>
        <v>26000</v>
      </c>
      <c r="I42" s="25">
        <f t="shared" si="6"/>
        <v>27000</v>
      </c>
      <c r="J42" s="22">
        <f>SUM(K42:N42)</f>
        <v>100000</v>
      </c>
      <c r="K42" s="74">
        <v>22500</v>
      </c>
      <c r="L42" s="25">
        <v>24500</v>
      </c>
      <c r="M42" s="25">
        <v>26000</v>
      </c>
      <c r="N42" s="25">
        <v>27000</v>
      </c>
      <c r="O42" s="22">
        <f t="shared" si="4"/>
        <v>0</v>
      </c>
      <c r="P42" s="22"/>
      <c r="Q42" s="22"/>
      <c r="R42" s="22"/>
      <c r="S42" s="22"/>
    </row>
    <row r="43" spans="1:19" ht="18.75" outlineLevel="1">
      <c r="A43" s="53"/>
      <c r="B43" s="14" t="s">
        <v>80</v>
      </c>
      <c r="C43" s="20" t="s">
        <v>84</v>
      </c>
      <c r="D43" s="76">
        <v>6500</v>
      </c>
      <c r="E43" s="65">
        <f t="shared" si="6"/>
        <v>30000</v>
      </c>
      <c r="F43" s="25">
        <f t="shared" si="6"/>
        <v>6900</v>
      </c>
      <c r="G43" s="25">
        <f t="shared" si="6"/>
        <v>7300</v>
      </c>
      <c r="H43" s="25">
        <f t="shared" si="6"/>
        <v>7700</v>
      </c>
      <c r="I43" s="25">
        <f t="shared" si="6"/>
        <v>8100</v>
      </c>
      <c r="J43" s="22">
        <f t="shared" ref="J43:J51" si="19">SUM(K43:N43)</f>
        <v>30000</v>
      </c>
      <c r="K43" s="74">
        <v>6900</v>
      </c>
      <c r="L43" s="25">
        <v>7300</v>
      </c>
      <c r="M43" s="25">
        <v>7700</v>
      </c>
      <c r="N43" s="25">
        <v>8100</v>
      </c>
      <c r="O43" s="22">
        <f t="shared" si="4"/>
        <v>0</v>
      </c>
      <c r="P43" s="22"/>
      <c r="Q43" s="22"/>
      <c r="R43" s="22"/>
      <c r="S43" s="22"/>
    </row>
    <row r="44" spans="1:19" ht="18.75" outlineLevel="1">
      <c r="A44" s="53"/>
      <c r="B44" s="14" t="s">
        <v>81</v>
      </c>
      <c r="C44" s="20" t="s">
        <v>85</v>
      </c>
      <c r="D44" s="76">
        <v>2000</v>
      </c>
      <c r="E44" s="65">
        <f t="shared" si="6"/>
        <v>8000</v>
      </c>
      <c r="F44" s="25">
        <f t="shared" si="6"/>
        <v>2000</v>
      </c>
      <c r="G44" s="25">
        <f t="shared" si="6"/>
        <v>2000</v>
      </c>
      <c r="H44" s="25">
        <f t="shared" si="6"/>
        <v>2000</v>
      </c>
      <c r="I44" s="25">
        <f t="shared" si="6"/>
        <v>2000</v>
      </c>
      <c r="J44" s="22">
        <f t="shared" si="19"/>
        <v>8000</v>
      </c>
      <c r="K44" s="74">
        <v>2000</v>
      </c>
      <c r="L44" s="25">
        <v>2000</v>
      </c>
      <c r="M44" s="25">
        <v>2000</v>
      </c>
      <c r="N44" s="25">
        <v>2000</v>
      </c>
      <c r="O44" s="22">
        <f t="shared" si="4"/>
        <v>0</v>
      </c>
      <c r="P44" s="22"/>
      <c r="Q44" s="22"/>
      <c r="R44" s="22"/>
      <c r="S44" s="22"/>
    </row>
    <row r="45" spans="1:19" ht="18.75" outlineLevel="1">
      <c r="A45" s="53"/>
      <c r="B45" s="57" t="s">
        <v>50</v>
      </c>
      <c r="C45" s="20" t="s">
        <v>86</v>
      </c>
      <c r="D45" s="76">
        <v>29465</v>
      </c>
      <c r="E45" s="65">
        <f t="shared" si="6"/>
        <v>134000</v>
      </c>
      <c r="F45" s="25">
        <f t="shared" si="6"/>
        <v>31000</v>
      </c>
      <c r="G45" s="25">
        <f t="shared" si="6"/>
        <v>33000</v>
      </c>
      <c r="H45" s="25">
        <f t="shared" si="6"/>
        <v>35000</v>
      </c>
      <c r="I45" s="25">
        <f t="shared" si="6"/>
        <v>35000</v>
      </c>
      <c r="J45" s="22">
        <f t="shared" si="19"/>
        <v>134000</v>
      </c>
      <c r="K45" s="74">
        <v>31000</v>
      </c>
      <c r="L45" s="25">
        <v>33000</v>
      </c>
      <c r="M45" s="25">
        <v>35000</v>
      </c>
      <c r="N45" s="25">
        <v>35000</v>
      </c>
      <c r="O45" s="22">
        <f t="shared" si="4"/>
        <v>0</v>
      </c>
      <c r="P45" s="22"/>
      <c r="Q45" s="22"/>
      <c r="R45" s="22"/>
      <c r="S45" s="22"/>
    </row>
    <row r="46" spans="1:19" ht="36" outlineLevel="1">
      <c r="A46" s="53"/>
      <c r="B46" s="14" t="s">
        <v>51</v>
      </c>
      <c r="C46" s="20" t="s">
        <v>87</v>
      </c>
      <c r="D46" s="76">
        <v>2500</v>
      </c>
      <c r="E46" s="65">
        <f t="shared" si="6"/>
        <v>12400</v>
      </c>
      <c r="F46" s="25">
        <f t="shared" si="6"/>
        <v>3100</v>
      </c>
      <c r="G46" s="25">
        <f t="shared" si="6"/>
        <v>3100</v>
      </c>
      <c r="H46" s="25">
        <f t="shared" si="6"/>
        <v>3100</v>
      </c>
      <c r="I46" s="25">
        <f t="shared" si="6"/>
        <v>3100</v>
      </c>
      <c r="J46" s="22">
        <f t="shared" si="19"/>
        <v>12400</v>
      </c>
      <c r="K46" s="74">
        <v>3100</v>
      </c>
      <c r="L46" s="25">
        <v>3100</v>
      </c>
      <c r="M46" s="25">
        <v>3100</v>
      </c>
      <c r="N46" s="25">
        <v>3100</v>
      </c>
      <c r="O46" s="22">
        <f t="shared" si="4"/>
        <v>0</v>
      </c>
      <c r="P46" s="22"/>
      <c r="Q46" s="22"/>
      <c r="R46" s="22"/>
      <c r="S46" s="22"/>
    </row>
    <row r="47" spans="1:19" ht="54" outlineLevel="1">
      <c r="A47" s="53"/>
      <c r="B47" s="14" t="s">
        <v>52</v>
      </c>
      <c r="C47" s="20" t="s">
        <v>88</v>
      </c>
      <c r="D47" s="76">
        <v>6000</v>
      </c>
      <c r="E47" s="65">
        <f t="shared" si="6"/>
        <v>29000</v>
      </c>
      <c r="F47" s="25">
        <f t="shared" si="6"/>
        <v>6500</v>
      </c>
      <c r="G47" s="25">
        <f t="shared" si="6"/>
        <v>7000</v>
      </c>
      <c r="H47" s="25">
        <f t="shared" si="6"/>
        <v>7500</v>
      </c>
      <c r="I47" s="25">
        <f t="shared" si="6"/>
        <v>8000</v>
      </c>
      <c r="J47" s="22">
        <f t="shared" si="19"/>
        <v>29000</v>
      </c>
      <c r="K47" s="74">
        <v>6500</v>
      </c>
      <c r="L47" s="25">
        <v>7000</v>
      </c>
      <c r="M47" s="25">
        <v>7500</v>
      </c>
      <c r="N47" s="25">
        <v>8000</v>
      </c>
      <c r="O47" s="22">
        <f t="shared" si="4"/>
        <v>0</v>
      </c>
      <c r="P47" s="22"/>
      <c r="Q47" s="22"/>
      <c r="R47" s="22"/>
      <c r="S47" s="22"/>
    </row>
    <row r="48" spans="1:19" ht="36" outlineLevel="1">
      <c r="A48" s="53"/>
      <c r="B48" s="60" t="s">
        <v>53</v>
      </c>
      <c r="C48" s="50" t="s">
        <v>89</v>
      </c>
      <c r="D48" s="74">
        <v>30108</v>
      </c>
      <c r="E48" s="65">
        <f t="shared" si="6"/>
        <v>128120</v>
      </c>
      <c r="F48" s="25">
        <f t="shared" si="6"/>
        <v>32030</v>
      </c>
      <c r="G48" s="25">
        <f t="shared" si="6"/>
        <v>32030</v>
      </c>
      <c r="H48" s="25">
        <f t="shared" si="6"/>
        <v>32030</v>
      </c>
      <c r="I48" s="25">
        <f t="shared" si="6"/>
        <v>32030</v>
      </c>
      <c r="J48" s="22">
        <f t="shared" si="19"/>
        <v>128000</v>
      </c>
      <c r="K48" s="74">
        <v>32000</v>
      </c>
      <c r="L48" s="25">
        <v>32000</v>
      </c>
      <c r="M48" s="25">
        <v>32000</v>
      </c>
      <c r="N48" s="25">
        <v>32000</v>
      </c>
      <c r="O48" s="22">
        <f t="shared" si="4"/>
        <v>120</v>
      </c>
      <c r="P48" s="26">
        <v>30</v>
      </c>
      <c r="Q48" s="26">
        <v>30</v>
      </c>
      <c r="R48" s="26">
        <v>30</v>
      </c>
      <c r="S48" s="26">
        <v>30</v>
      </c>
    </row>
    <row r="49" spans="1:19 16384:16384" ht="18.75" outlineLevel="1">
      <c r="A49" s="53"/>
      <c r="B49" s="14" t="s">
        <v>54</v>
      </c>
      <c r="C49" s="20" t="s">
        <v>90</v>
      </c>
      <c r="D49" s="76">
        <v>25334</v>
      </c>
      <c r="E49" s="65">
        <f t="shared" si="6"/>
        <v>104000</v>
      </c>
      <c r="F49" s="25">
        <f t="shared" si="6"/>
        <v>26000</v>
      </c>
      <c r="G49" s="25">
        <f t="shared" si="6"/>
        <v>26000</v>
      </c>
      <c r="H49" s="25">
        <f t="shared" si="6"/>
        <v>26000</v>
      </c>
      <c r="I49" s="25">
        <f t="shared" si="6"/>
        <v>26000</v>
      </c>
      <c r="J49" s="22">
        <f t="shared" si="19"/>
        <v>104000</v>
      </c>
      <c r="K49" s="74">
        <v>26000</v>
      </c>
      <c r="L49" s="25">
        <v>26000</v>
      </c>
      <c r="M49" s="25">
        <v>26000</v>
      </c>
      <c r="N49" s="25">
        <v>26000</v>
      </c>
      <c r="O49" s="22">
        <f t="shared" si="4"/>
        <v>0</v>
      </c>
      <c r="P49" s="22"/>
      <c r="Q49" s="22"/>
      <c r="R49" s="22"/>
      <c r="S49" s="22"/>
    </row>
    <row r="50" spans="1:19 16384:16384" ht="18.75" outlineLevel="1">
      <c r="A50" s="53"/>
      <c r="B50" s="14" t="s">
        <v>55</v>
      </c>
      <c r="C50" s="20" t="s">
        <v>91</v>
      </c>
      <c r="D50" s="76">
        <v>15000</v>
      </c>
      <c r="E50" s="65">
        <f t="shared" si="6"/>
        <v>64000</v>
      </c>
      <c r="F50" s="25">
        <f t="shared" si="6"/>
        <v>16000</v>
      </c>
      <c r="G50" s="25">
        <f t="shared" si="6"/>
        <v>16000</v>
      </c>
      <c r="H50" s="25">
        <f t="shared" si="6"/>
        <v>16000</v>
      </c>
      <c r="I50" s="25">
        <f t="shared" si="6"/>
        <v>16000</v>
      </c>
      <c r="J50" s="22">
        <f t="shared" si="19"/>
        <v>64000</v>
      </c>
      <c r="K50" s="74">
        <v>16000</v>
      </c>
      <c r="L50" s="25">
        <v>16000</v>
      </c>
      <c r="M50" s="25">
        <v>16000</v>
      </c>
      <c r="N50" s="25">
        <v>16000</v>
      </c>
      <c r="O50" s="22">
        <f t="shared" si="4"/>
        <v>0</v>
      </c>
      <c r="P50" s="22"/>
      <c r="Q50" s="22"/>
      <c r="R50" s="22"/>
      <c r="S50" s="22"/>
    </row>
    <row r="51" spans="1:19 16384:16384" ht="36" outlineLevel="1">
      <c r="A51" s="53"/>
      <c r="B51" s="14" t="s">
        <v>56</v>
      </c>
      <c r="C51" s="20" t="s">
        <v>92</v>
      </c>
      <c r="D51" s="76">
        <v>1000</v>
      </c>
      <c r="E51" s="65">
        <f t="shared" si="6"/>
        <v>4800</v>
      </c>
      <c r="F51" s="25">
        <f t="shared" si="6"/>
        <v>1200</v>
      </c>
      <c r="G51" s="25">
        <f t="shared" si="6"/>
        <v>1200</v>
      </c>
      <c r="H51" s="25">
        <f t="shared" si="6"/>
        <v>1200</v>
      </c>
      <c r="I51" s="25">
        <f t="shared" si="6"/>
        <v>1200</v>
      </c>
      <c r="J51" s="22">
        <f t="shared" si="19"/>
        <v>4800</v>
      </c>
      <c r="K51" s="74">
        <v>1200</v>
      </c>
      <c r="L51" s="25">
        <v>1200</v>
      </c>
      <c r="M51" s="25">
        <v>1200</v>
      </c>
      <c r="N51" s="25">
        <v>1200</v>
      </c>
      <c r="O51" s="22">
        <f t="shared" si="4"/>
        <v>0</v>
      </c>
      <c r="P51" s="22"/>
      <c r="Q51" s="22"/>
      <c r="R51" s="22"/>
      <c r="S51" s="22"/>
    </row>
    <row r="52" spans="1:19 16384:16384" ht="38.25" customHeight="1" outlineLevel="1">
      <c r="A52" s="53"/>
      <c r="B52" s="18" t="s">
        <v>57</v>
      </c>
      <c r="C52" s="20" t="s">
        <v>93</v>
      </c>
      <c r="D52" s="78">
        <v>1000</v>
      </c>
      <c r="E52" s="65">
        <f t="shared" si="6"/>
        <v>4000</v>
      </c>
      <c r="F52" s="22">
        <f t="shared" si="6"/>
        <v>1000</v>
      </c>
      <c r="G52" s="22">
        <f t="shared" si="6"/>
        <v>1000</v>
      </c>
      <c r="H52" s="22">
        <f t="shared" si="6"/>
        <v>1000</v>
      </c>
      <c r="I52" s="22">
        <f t="shared" si="6"/>
        <v>1000</v>
      </c>
      <c r="J52" s="22">
        <f>SUM(K52:N52)</f>
        <v>4000</v>
      </c>
      <c r="K52" s="75">
        <v>1000</v>
      </c>
      <c r="L52" s="22">
        <v>1000</v>
      </c>
      <c r="M52" s="22">
        <v>1000</v>
      </c>
      <c r="N52" s="22">
        <v>1000</v>
      </c>
      <c r="O52" s="22">
        <f t="shared" si="4"/>
        <v>0</v>
      </c>
      <c r="P52" s="22"/>
      <c r="Q52" s="22"/>
      <c r="R52" s="22"/>
      <c r="S52" s="22"/>
    </row>
    <row r="53" spans="1:19 16384:16384" ht="52.5" customHeight="1">
      <c r="A53" s="53"/>
      <c r="B53" s="63" t="s">
        <v>58</v>
      </c>
      <c r="C53" s="64" t="s">
        <v>59</v>
      </c>
      <c r="D53" s="73">
        <v>31293</v>
      </c>
      <c r="E53" s="65">
        <f t="shared" si="6"/>
        <v>128000</v>
      </c>
      <c r="F53" s="65">
        <f t="shared" si="6"/>
        <v>32000</v>
      </c>
      <c r="G53" s="65">
        <f t="shared" si="6"/>
        <v>32000</v>
      </c>
      <c r="H53" s="65">
        <f t="shared" si="6"/>
        <v>32000</v>
      </c>
      <c r="I53" s="65">
        <f t="shared" si="6"/>
        <v>32000</v>
      </c>
      <c r="J53" s="65">
        <f t="shared" ref="J53:J58" si="20">SUM(K53:N53)</f>
        <v>128000</v>
      </c>
      <c r="K53" s="73">
        <v>32000</v>
      </c>
      <c r="L53" s="65">
        <v>32000</v>
      </c>
      <c r="M53" s="65">
        <v>32000</v>
      </c>
      <c r="N53" s="65">
        <v>32000</v>
      </c>
      <c r="O53" s="22">
        <f t="shared" si="4"/>
        <v>0</v>
      </c>
      <c r="P53" s="22"/>
      <c r="Q53" s="22"/>
      <c r="R53" s="22"/>
      <c r="S53" s="22"/>
    </row>
    <row r="54" spans="1:19 16384:16384" ht="57.75" customHeight="1">
      <c r="A54" s="53"/>
      <c r="B54" s="63" t="s">
        <v>100</v>
      </c>
      <c r="C54" s="64" t="s">
        <v>60</v>
      </c>
      <c r="D54" s="73">
        <v>4000</v>
      </c>
      <c r="E54" s="65">
        <f t="shared" si="6"/>
        <v>18000</v>
      </c>
      <c r="F54" s="65">
        <f>K54+P54</f>
        <v>4500</v>
      </c>
      <c r="G54" s="65">
        <f t="shared" si="6"/>
        <v>4500</v>
      </c>
      <c r="H54" s="65">
        <f t="shared" si="6"/>
        <v>4500</v>
      </c>
      <c r="I54" s="65">
        <f t="shared" si="6"/>
        <v>4500</v>
      </c>
      <c r="J54" s="65">
        <f t="shared" si="20"/>
        <v>18000</v>
      </c>
      <c r="K54" s="73">
        <f>SUM(K55:K58)</f>
        <v>4500</v>
      </c>
      <c r="L54" s="65">
        <f t="shared" ref="L54:N54" si="21">SUM(L55:L58)</f>
        <v>4500</v>
      </c>
      <c r="M54" s="65">
        <f t="shared" si="21"/>
        <v>4500</v>
      </c>
      <c r="N54" s="65">
        <f t="shared" si="21"/>
        <v>4500</v>
      </c>
      <c r="O54" s="22">
        <f t="shared" si="4"/>
        <v>0</v>
      </c>
      <c r="P54" s="22"/>
      <c r="Q54" s="22"/>
      <c r="R54" s="22"/>
      <c r="S54" s="22"/>
      <c r="XFD54" s="58"/>
    </row>
    <row r="55" spans="1:19 16384:16384" ht="34.5" hidden="1" customHeight="1" outlineLevel="1">
      <c r="A55" s="53"/>
      <c r="B55" s="14" t="s">
        <v>98</v>
      </c>
      <c r="C55" s="61" t="s">
        <v>101</v>
      </c>
      <c r="D55" s="75"/>
      <c r="E55" s="22">
        <f>SUM(F55:I55)</f>
        <v>2854</v>
      </c>
      <c r="F55" s="25">
        <f t="shared" ref="F55:I58" si="22">K55+P55</f>
        <v>751</v>
      </c>
      <c r="G55" s="25">
        <f t="shared" si="22"/>
        <v>701</v>
      </c>
      <c r="H55" s="25">
        <f t="shared" si="22"/>
        <v>701</v>
      </c>
      <c r="I55" s="25">
        <f t="shared" si="22"/>
        <v>701</v>
      </c>
      <c r="J55" s="22">
        <f t="shared" si="20"/>
        <v>2854</v>
      </c>
      <c r="K55" s="74">
        <v>751</v>
      </c>
      <c r="L55" s="25">
        <v>701</v>
      </c>
      <c r="M55" s="25">
        <v>701</v>
      </c>
      <c r="N55" s="25">
        <v>701</v>
      </c>
      <c r="O55" s="22">
        <f t="shared" ref="O55:O58" si="23">SUM(P55:S55)</f>
        <v>0</v>
      </c>
      <c r="P55" s="22"/>
      <c r="Q55" s="22"/>
      <c r="R55" s="22"/>
      <c r="S55" s="22"/>
      <c r="XFD55" s="59"/>
    </row>
    <row r="56" spans="1:19 16384:16384" ht="34.5" hidden="1" customHeight="1" outlineLevel="1">
      <c r="A56" s="53"/>
      <c r="B56" s="14" t="s">
        <v>99</v>
      </c>
      <c r="C56" s="61" t="s">
        <v>102</v>
      </c>
      <c r="D56" s="75"/>
      <c r="E56" s="22">
        <f t="shared" ref="E56:E58" si="24">SUM(F56:I56)</f>
        <v>8281</v>
      </c>
      <c r="F56" s="25">
        <f t="shared" si="22"/>
        <v>2014</v>
      </c>
      <c r="G56" s="25">
        <f t="shared" si="22"/>
        <v>2089</v>
      </c>
      <c r="H56" s="25">
        <f t="shared" si="22"/>
        <v>2089</v>
      </c>
      <c r="I56" s="25">
        <f t="shared" si="22"/>
        <v>2089</v>
      </c>
      <c r="J56" s="22">
        <f t="shared" si="20"/>
        <v>8281</v>
      </c>
      <c r="K56" s="74">
        <v>2014</v>
      </c>
      <c r="L56" s="25">
        <v>2089</v>
      </c>
      <c r="M56" s="25">
        <v>2089</v>
      </c>
      <c r="N56" s="25">
        <v>2089</v>
      </c>
      <c r="O56" s="22">
        <f t="shared" si="23"/>
        <v>0</v>
      </c>
      <c r="P56" s="22"/>
      <c r="Q56" s="22"/>
      <c r="R56" s="22"/>
      <c r="S56" s="22"/>
      <c r="XFD56" s="59"/>
    </row>
    <row r="57" spans="1:19 16384:16384" ht="34.5" hidden="1" customHeight="1" outlineLevel="1">
      <c r="A57" s="53"/>
      <c r="B57" s="14" t="s">
        <v>104</v>
      </c>
      <c r="C57" s="61" t="s">
        <v>103</v>
      </c>
      <c r="D57" s="75"/>
      <c r="E57" s="22">
        <f t="shared" si="24"/>
        <v>3865</v>
      </c>
      <c r="F57" s="25">
        <f t="shared" si="22"/>
        <v>985</v>
      </c>
      <c r="G57" s="25">
        <f t="shared" si="22"/>
        <v>960</v>
      </c>
      <c r="H57" s="25">
        <f t="shared" si="22"/>
        <v>960</v>
      </c>
      <c r="I57" s="25">
        <f t="shared" si="22"/>
        <v>960</v>
      </c>
      <c r="J57" s="22">
        <f t="shared" si="20"/>
        <v>3865</v>
      </c>
      <c r="K57" s="74">
        <v>985</v>
      </c>
      <c r="L57" s="25">
        <v>960</v>
      </c>
      <c r="M57" s="25">
        <v>960</v>
      </c>
      <c r="N57" s="25">
        <v>960</v>
      </c>
      <c r="O57" s="22">
        <f t="shared" si="23"/>
        <v>0</v>
      </c>
      <c r="P57" s="22"/>
      <c r="Q57" s="22"/>
      <c r="R57" s="22"/>
      <c r="S57" s="22"/>
      <c r="XFD57" s="59"/>
    </row>
    <row r="58" spans="1:19 16384:16384" hidden="1" outlineLevel="1">
      <c r="A58" s="53"/>
      <c r="B58" s="14" t="s">
        <v>105</v>
      </c>
      <c r="C58" s="61" t="s">
        <v>103</v>
      </c>
      <c r="D58" s="75"/>
      <c r="E58" s="22">
        <f t="shared" si="24"/>
        <v>3000</v>
      </c>
      <c r="F58" s="25">
        <f t="shared" si="22"/>
        <v>750</v>
      </c>
      <c r="G58" s="25">
        <f t="shared" si="22"/>
        <v>750</v>
      </c>
      <c r="H58" s="25">
        <f t="shared" si="22"/>
        <v>750</v>
      </c>
      <c r="I58" s="25">
        <f t="shared" si="22"/>
        <v>750</v>
      </c>
      <c r="J58" s="22">
        <f t="shared" si="20"/>
        <v>3000</v>
      </c>
      <c r="K58" s="74">
        <v>750</v>
      </c>
      <c r="L58" s="25">
        <v>750</v>
      </c>
      <c r="M58" s="25">
        <v>750</v>
      </c>
      <c r="N58" s="25">
        <v>750</v>
      </c>
      <c r="O58" s="22">
        <f t="shared" si="23"/>
        <v>0</v>
      </c>
      <c r="P58" s="22"/>
      <c r="Q58" s="22"/>
      <c r="R58" s="22"/>
      <c r="S58" s="22"/>
    </row>
    <row r="59" spans="1:19 16384:16384" collapsed="1"/>
    <row r="60" spans="1:19 16384:16384">
      <c r="F60" s="66"/>
      <c r="G60" s="66"/>
      <c r="H60" s="66"/>
      <c r="I60" s="66"/>
      <c r="J60" s="66"/>
      <c r="K60" s="80"/>
      <c r="L60" s="66"/>
      <c r="M60" s="66"/>
      <c r="N60" s="66"/>
      <c r="O60" s="66">
        <f t="shared" ref="O60:S60" si="25">O54+O53+O26+O22+O10</f>
        <v>440</v>
      </c>
      <c r="P60" s="66">
        <f t="shared" si="25"/>
        <v>110</v>
      </c>
      <c r="Q60" s="66">
        <f t="shared" si="25"/>
        <v>110</v>
      </c>
      <c r="R60" s="66">
        <f t="shared" si="25"/>
        <v>110</v>
      </c>
      <c r="S60" s="66">
        <f t="shared" si="25"/>
        <v>110</v>
      </c>
    </row>
    <row r="65" spans="7:11">
      <c r="K65" s="80"/>
    </row>
    <row r="67" spans="7:11">
      <c r="G67" s="66"/>
    </row>
  </sheetData>
  <autoFilter ref="A8:AC52"/>
  <mergeCells count="10">
    <mergeCell ref="K7:N7"/>
    <mergeCell ref="O7:O8"/>
    <mergeCell ref="P7:S7"/>
    <mergeCell ref="B9:C9"/>
    <mergeCell ref="B3:C3"/>
    <mergeCell ref="B7:C7"/>
    <mergeCell ref="D7:D8"/>
    <mergeCell ref="E7:E8"/>
    <mergeCell ref="F7:I7"/>
    <mergeCell ref="J7:J8"/>
  </mergeCells>
  <pageMargins left="0.28999999999999998" right="0.32" top="0.2" bottom="0.27" header="0.3" footer="0.3"/>
  <pageSetup scale="42" fitToHeight="0" orientation="landscape" r:id="rId1"/>
  <legacyDrawing r:id="rId2"/>
</worksheet>
</file>

<file path=xl/worksheets/sheet2.xml><?xml version="1.0" encoding="utf-8"?>
<worksheet xmlns="http://schemas.openxmlformats.org/spreadsheetml/2006/main" xmlns:r="http://schemas.openxmlformats.org/officeDocument/2006/relationships">
  <sheetPr>
    <tabColor rgb="FFC00000"/>
  </sheetPr>
  <dimension ref="A3:XFD18"/>
  <sheetViews>
    <sheetView view="pageBreakPreview" topLeftCell="A6" zoomScale="60" zoomScaleNormal="100" workbookViewId="0">
      <pane xSplit="3" ySplit="3" topLeftCell="D9" activePane="bottomRight" state="frozen"/>
      <selection activeCell="A6" sqref="A6"/>
      <selection pane="topRight" activeCell="D6" sqref="D6"/>
      <selection pane="bottomLeft" activeCell="A9" sqref="A9"/>
      <selection pane="bottomRight" activeCell="I19" sqref="I19"/>
    </sheetView>
  </sheetViews>
  <sheetFormatPr defaultRowHeight="18"/>
  <cols>
    <col min="1" max="1" width="3.7109375" style="3" customWidth="1"/>
    <col min="2" max="2" width="57.85546875" style="3" customWidth="1"/>
    <col min="3" max="3" width="25.5703125" style="3" customWidth="1"/>
    <col min="4" max="4" width="19.42578125" style="3" customWidth="1"/>
    <col min="5" max="10" width="23" style="3" customWidth="1"/>
    <col min="11" max="14" width="20.85546875" style="3" customWidth="1"/>
    <col min="15" max="15" width="23" style="3" customWidth="1"/>
    <col min="16" max="19" width="20.85546875" style="3" customWidth="1"/>
    <col min="20" max="16384" width="9.140625" style="3"/>
  </cols>
  <sheetData>
    <row r="3" spans="1:19 16384:16384" s="1" customFormat="1">
      <c r="B3" s="108" t="s">
        <v>0</v>
      </c>
      <c r="C3" s="108"/>
      <c r="D3" s="13"/>
      <c r="K3" s="2"/>
      <c r="L3" s="2"/>
      <c r="M3" s="2"/>
      <c r="P3" s="2"/>
      <c r="Q3" s="2"/>
      <c r="R3" s="2"/>
    </row>
    <row r="4" spans="1:19 16384:16384" s="1" customFormat="1" ht="31.5" customHeight="1">
      <c r="B4" s="10" t="s">
        <v>1</v>
      </c>
      <c r="C4" s="2"/>
      <c r="D4" s="2"/>
      <c r="E4" s="2"/>
      <c r="F4" s="2"/>
      <c r="G4" s="2"/>
      <c r="H4" s="2"/>
      <c r="I4" s="2"/>
      <c r="J4" s="2"/>
      <c r="K4" s="2"/>
      <c r="L4" s="2"/>
      <c r="M4" s="2"/>
      <c r="N4" s="2"/>
      <c r="O4" s="2"/>
      <c r="P4" s="2"/>
      <c r="Q4" s="2"/>
      <c r="R4" s="2"/>
      <c r="S4" s="2"/>
    </row>
    <row r="5" spans="1:19 16384:16384" s="1" customFormat="1" ht="60.75" customHeight="1">
      <c r="B5" s="2" t="s">
        <v>2</v>
      </c>
      <c r="C5" s="2"/>
      <c r="D5" s="2"/>
      <c r="E5" s="2"/>
      <c r="F5" s="2"/>
      <c r="G5" s="2"/>
      <c r="H5" s="2"/>
      <c r="I5" s="2"/>
      <c r="J5" s="2"/>
      <c r="K5" s="2"/>
      <c r="L5" s="2"/>
      <c r="M5" s="2"/>
      <c r="N5" s="2"/>
      <c r="O5" s="2"/>
      <c r="P5" s="2"/>
      <c r="Q5" s="2"/>
      <c r="R5" s="2"/>
      <c r="S5" s="2"/>
    </row>
    <row r="6" spans="1:19 16384:16384" s="1" customFormat="1" ht="33.75" customHeight="1">
      <c r="B6" s="2"/>
      <c r="C6" s="2"/>
      <c r="D6" s="2"/>
      <c r="E6" s="2"/>
      <c r="F6" s="2"/>
      <c r="G6" s="2"/>
      <c r="H6" s="2"/>
      <c r="I6" s="2"/>
      <c r="J6" s="2"/>
      <c r="K6" s="2"/>
      <c r="L6" s="2"/>
      <c r="M6" s="2"/>
      <c r="N6" s="2"/>
      <c r="O6" s="2"/>
      <c r="P6" s="2"/>
      <c r="Q6" s="2"/>
      <c r="R6" s="2"/>
      <c r="S6" s="2"/>
    </row>
    <row r="7" spans="1:19 16384:16384" ht="36.75" customHeight="1">
      <c r="B7" s="120" t="s">
        <v>61</v>
      </c>
      <c r="C7" s="120"/>
      <c r="D7" s="117">
        <v>2015</v>
      </c>
      <c r="E7" s="117" t="s">
        <v>7</v>
      </c>
      <c r="F7" s="114" t="s">
        <v>3</v>
      </c>
      <c r="G7" s="115"/>
      <c r="H7" s="115"/>
      <c r="I7" s="116"/>
      <c r="J7" s="117" t="s">
        <v>7</v>
      </c>
      <c r="K7" s="114" t="s">
        <v>4</v>
      </c>
      <c r="L7" s="115"/>
      <c r="M7" s="115"/>
      <c r="N7" s="116"/>
      <c r="O7" s="117" t="s">
        <v>7</v>
      </c>
      <c r="P7" s="114" t="s">
        <v>63</v>
      </c>
      <c r="Q7" s="115"/>
      <c r="R7" s="115"/>
      <c r="S7" s="116"/>
    </row>
    <row r="8" spans="1:19 16384:16384" ht="39" customHeight="1">
      <c r="B8" s="12" t="s">
        <v>5</v>
      </c>
      <c r="C8" s="12" t="s">
        <v>6</v>
      </c>
      <c r="D8" s="118"/>
      <c r="E8" s="118"/>
      <c r="F8" s="11">
        <v>2016</v>
      </c>
      <c r="G8" s="11">
        <v>2017</v>
      </c>
      <c r="H8" s="11">
        <v>2018</v>
      </c>
      <c r="I8" s="11">
        <v>2019</v>
      </c>
      <c r="J8" s="118" t="s">
        <v>7</v>
      </c>
      <c r="K8" s="11">
        <v>2016</v>
      </c>
      <c r="L8" s="11">
        <v>2017</v>
      </c>
      <c r="M8" s="11">
        <v>2018</v>
      </c>
      <c r="N8" s="11">
        <v>2019</v>
      </c>
      <c r="O8" s="118" t="s">
        <v>7</v>
      </c>
      <c r="P8" s="11">
        <v>2016</v>
      </c>
      <c r="Q8" s="11">
        <v>2017</v>
      </c>
      <c r="R8" s="11">
        <v>2018</v>
      </c>
      <c r="S8" s="11">
        <v>2019</v>
      </c>
    </row>
    <row r="9" spans="1:19 16384:16384" ht="34.5" customHeight="1">
      <c r="A9" s="4"/>
      <c r="B9" s="16" t="s">
        <v>100</v>
      </c>
      <c r="C9" s="20" t="s">
        <v>60</v>
      </c>
      <c r="D9" s="21">
        <v>4000</v>
      </c>
      <c r="E9" s="21">
        <f>SUM(F9:I9)</f>
        <v>18000</v>
      </c>
      <c r="F9" s="21">
        <f>SUM(F10:F13)</f>
        <v>4500</v>
      </c>
      <c r="G9" s="21">
        <f t="shared" ref="G9:I9" si="0">SUM(G10:G13)</f>
        <v>4500</v>
      </c>
      <c r="H9" s="21">
        <f t="shared" si="0"/>
        <v>4500</v>
      </c>
      <c r="I9" s="21">
        <f t="shared" si="0"/>
        <v>4500</v>
      </c>
      <c r="J9" s="21">
        <f t="shared" ref="J9:J13" si="1">SUM(K9:N9)</f>
        <v>18000</v>
      </c>
      <c r="K9" s="21">
        <f>SUM(K10:K13)</f>
        <v>4500</v>
      </c>
      <c r="L9" s="21">
        <f t="shared" ref="L9:N9" si="2">SUM(L10:L13)</f>
        <v>4500</v>
      </c>
      <c r="M9" s="21">
        <f t="shared" si="2"/>
        <v>4500</v>
      </c>
      <c r="N9" s="21">
        <f t="shared" si="2"/>
        <v>4500</v>
      </c>
      <c r="O9" s="21">
        <f t="shared" ref="O9:O13" si="3">SUM(P9:S9)</f>
        <v>0</v>
      </c>
      <c r="P9" s="21"/>
      <c r="Q9" s="21"/>
      <c r="R9" s="21"/>
      <c r="S9" s="21"/>
      <c r="XFD9" s="5"/>
    </row>
    <row r="10" spans="1:19 16384:16384" ht="34.5" customHeight="1">
      <c r="A10" s="4"/>
      <c r="B10" s="17" t="s">
        <v>98</v>
      </c>
      <c r="C10" s="20" t="s">
        <v>101</v>
      </c>
      <c r="D10" s="21"/>
      <c r="E10" s="21">
        <f>SUM(F10:I10)</f>
        <v>2854</v>
      </c>
      <c r="F10" s="24">
        <f t="shared" ref="F10:I13" si="4">K10+P10</f>
        <v>751</v>
      </c>
      <c r="G10" s="24">
        <f t="shared" si="4"/>
        <v>701</v>
      </c>
      <c r="H10" s="24">
        <f t="shared" si="4"/>
        <v>701</v>
      </c>
      <c r="I10" s="24">
        <f t="shared" si="4"/>
        <v>701</v>
      </c>
      <c r="J10" s="21">
        <f t="shared" si="1"/>
        <v>2854</v>
      </c>
      <c r="K10" s="24">
        <v>751</v>
      </c>
      <c r="L10" s="24">
        <v>701</v>
      </c>
      <c r="M10" s="24">
        <v>701</v>
      </c>
      <c r="N10" s="24">
        <v>701</v>
      </c>
      <c r="O10" s="21">
        <f t="shared" si="3"/>
        <v>0</v>
      </c>
      <c r="P10" s="21"/>
      <c r="Q10" s="21"/>
      <c r="R10" s="21"/>
      <c r="S10" s="21"/>
      <c r="XFD10" s="23"/>
    </row>
    <row r="11" spans="1:19 16384:16384" ht="34.5" customHeight="1">
      <c r="A11" s="4"/>
      <c r="B11" s="17" t="s">
        <v>99</v>
      </c>
      <c r="C11" s="20" t="s">
        <v>102</v>
      </c>
      <c r="D11" s="21"/>
      <c r="E11" s="21">
        <f t="shared" ref="E11:E13" si="5">SUM(F11:I11)</f>
        <v>8281</v>
      </c>
      <c r="F11" s="24">
        <f t="shared" si="4"/>
        <v>2014</v>
      </c>
      <c r="G11" s="24">
        <f t="shared" si="4"/>
        <v>2089</v>
      </c>
      <c r="H11" s="24">
        <f t="shared" si="4"/>
        <v>2089</v>
      </c>
      <c r="I11" s="24">
        <f t="shared" si="4"/>
        <v>2089</v>
      </c>
      <c r="J11" s="21">
        <f t="shared" si="1"/>
        <v>8281</v>
      </c>
      <c r="K11" s="24">
        <v>2014</v>
      </c>
      <c r="L11" s="24">
        <v>2089</v>
      </c>
      <c r="M11" s="24">
        <v>2089</v>
      </c>
      <c r="N11" s="24">
        <v>2089</v>
      </c>
      <c r="O11" s="21">
        <f t="shared" si="3"/>
        <v>0</v>
      </c>
      <c r="P11" s="21"/>
      <c r="Q11" s="21"/>
      <c r="R11" s="21"/>
      <c r="S11" s="21"/>
      <c r="XFD11" s="23"/>
    </row>
    <row r="12" spans="1:19 16384:16384" ht="34.5" customHeight="1">
      <c r="A12" s="4"/>
      <c r="B12" s="17" t="s">
        <v>104</v>
      </c>
      <c r="C12" s="20" t="s">
        <v>103</v>
      </c>
      <c r="D12" s="21"/>
      <c r="E12" s="21">
        <f t="shared" si="5"/>
        <v>3865</v>
      </c>
      <c r="F12" s="24">
        <f t="shared" si="4"/>
        <v>985</v>
      </c>
      <c r="G12" s="24">
        <f t="shared" si="4"/>
        <v>960</v>
      </c>
      <c r="H12" s="24">
        <f t="shared" si="4"/>
        <v>960</v>
      </c>
      <c r="I12" s="24">
        <f t="shared" si="4"/>
        <v>960</v>
      </c>
      <c r="J12" s="21">
        <f t="shared" si="1"/>
        <v>3865</v>
      </c>
      <c r="K12" s="24">
        <v>985</v>
      </c>
      <c r="L12" s="24">
        <v>960</v>
      </c>
      <c r="M12" s="24">
        <v>960</v>
      </c>
      <c r="N12" s="24">
        <v>960</v>
      </c>
      <c r="O12" s="21">
        <f t="shared" si="3"/>
        <v>0</v>
      </c>
      <c r="P12" s="21"/>
      <c r="Q12" s="21"/>
      <c r="R12" s="21"/>
      <c r="S12" s="21"/>
      <c r="XFD12" s="23"/>
    </row>
    <row r="13" spans="1:19 16384:16384" ht="36">
      <c r="A13" s="4"/>
      <c r="B13" s="17" t="s">
        <v>105</v>
      </c>
      <c r="C13" s="20" t="s">
        <v>103</v>
      </c>
      <c r="D13" s="21"/>
      <c r="E13" s="21">
        <f t="shared" si="5"/>
        <v>3000</v>
      </c>
      <c r="F13" s="24">
        <f t="shared" si="4"/>
        <v>750</v>
      </c>
      <c r="G13" s="24">
        <f t="shared" si="4"/>
        <v>750</v>
      </c>
      <c r="H13" s="24">
        <f t="shared" si="4"/>
        <v>750</v>
      </c>
      <c r="I13" s="24">
        <f t="shared" si="4"/>
        <v>750</v>
      </c>
      <c r="J13" s="21">
        <f t="shared" si="1"/>
        <v>3000</v>
      </c>
      <c r="K13" s="24">
        <v>750</v>
      </c>
      <c r="L13" s="24">
        <v>750</v>
      </c>
      <c r="M13" s="24">
        <v>750</v>
      </c>
      <c r="N13" s="24">
        <v>750</v>
      </c>
      <c r="O13" s="21">
        <f t="shared" si="3"/>
        <v>0</v>
      </c>
      <c r="P13" s="21"/>
      <c r="Q13" s="21"/>
      <c r="R13" s="21"/>
      <c r="S13" s="21"/>
    </row>
    <row r="18" spans="2:11" ht="156.75" customHeight="1">
      <c r="B18" s="119" t="s">
        <v>106</v>
      </c>
      <c r="C18" s="119"/>
      <c r="D18" s="119"/>
      <c r="E18" s="119"/>
      <c r="F18" s="119"/>
      <c r="G18" s="119"/>
      <c r="H18" s="119"/>
      <c r="I18" s="119"/>
      <c r="J18" s="119"/>
      <c r="K18" s="119"/>
    </row>
  </sheetData>
  <autoFilter ref="A8:AC8"/>
  <mergeCells count="10">
    <mergeCell ref="K7:N7"/>
    <mergeCell ref="O7:O8"/>
    <mergeCell ref="P7:S7"/>
    <mergeCell ref="B18:K18"/>
    <mergeCell ref="B3:C3"/>
    <mergeCell ref="B7:C7"/>
    <mergeCell ref="D7:D8"/>
    <mergeCell ref="E7:E8"/>
    <mergeCell ref="F7:I7"/>
    <mergeCell ref="J7:J8"/>
  </mergeCells>
  <pageMargins left="0.28999999999999998" right="0.32" top="0.2" bottom="0.27" header="0.3" footer="0.3"/>
  <pageSetup scale="34" fitToHeight="5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B2:K52"/>
  <sheetViews>
    <sheetView view="pageBreakPreview" topLeftCell="A37" zoomScaleNormal="100" zoomScaleSheetLayoutView="100" workbookViewId="0">
      <selection activeCell="I39" sqref="I39"/>
    </sheetView>
  </sheetViews>
  <sheetFormatPr defaultRowHeight="15"/>
  <cols>
    <col min="1" max="1" width="2.85546875" customWidth="1"/>
    <col min="2" max="2" width="54.7109375" style="31" customWidth="1"/>
    <col min="3" max="3" width="15" style="31" bestFit="1" customWidth="1"/>
    <col min="4" max="10" width="14.5703125" style="31" customWidth="1"/>
    <col min="11" max="11" width="14.5703125" customWidth="1"/>
  </cols>
  <sheetData>
    <row r="2" spans="2:11">
      <c r="C2" s="121">
        <v>2016</v>
      </c>
      <c r="D2" s="121"/>
      <c r="E2" s="121"/>
      <c r="F2" s="121"/>
      <c r="G2" s="121"/>
      <c r="H2" s="121"/>
    </row>
    <row r="4" spans="2:11">
      <c r="B4" s="123" t="s">
        <v>111</v>
      </c>
      <c r="C4" s="124" t="s">
        <v>7</v>
      </c>
      <c r="D4" s="124"/>
      <c r="E4" s="125">
        <v>2.2999999999999998</v>
      </c>
      <c r="F4" s="125"/>
      <c r="G4" s="126">
        <v>2.4</v>
      </c>
      <c r="H4" s="126"/>
      <c r="I4" s="124" t="s">
        <v>120</v>
      </c>
      <c r="J4" s="124"/>
      <c r="K4" s="124"/>
    </row>
    <row r="5" spans="2:11">
      <c r="B5" s="123"/>
      <c r="C5" s="124"/>
      <c r="D5" s="124"/>
      <c r="E5" s="124" t="s">
        <v>119</v>
      </c>
      <c r="F5" s="124"/>
      <c r="G5" s="124" t="s">
        <v>110</v>
      </c>
      <c r="H5" s="124"/>
      <c r="I5" s="124"/>
      <c r="J5" s="124"/>
      <c r="K5" s="124"/>
    </row>
    <row r="6" spans="2:11" ht="21" customHeight="1">
      <c r="B6" s="123"/>
      <c r="C6" s="38" t="s">
        <v>108</v>
      </c>
      <c r="D6" s="38" t="s">
        <v>109</v>
      </c>
      <c r="E6" s="38" t="s">
        <v>108</v>
      </c>
      <c r="F6" s="38" t="s">
        <v>109</v>
      </c>
      <c r="G6" s="38" t="s">
        <v>108</v>
      </c>
      <c r="H6" s="38" t="s">
        <v>109</v>
      </c>
      <c r="I6" s="38" t="s">
        <v>7</v>
      </c>
      <c r="J6" s="38" t="s">
        <v>119</v>
      </c>
      <c r="K6" s="38" t="s">
        <v>110</v>
      </c>
    </row>
    <row r="7" spans="2:11" ht="18" customHeight="1">
      <c r="B7" s="36" t="s">
        <v>118</v>
      </c>
      <c r="C7" s="35">
        <f t="shared" ref="C7:D12" si="0">E7+G7</f>
        <v>478915</v>
      </c>
      <c r="D7" s="35">
        <f t="shared" si="0"/>
        <v>0</v>
      </c>
      <c r="E7" s="35">
        <v>35000</v>
      </c>
      <c r="F7" s="35"/>
      <c r="G7" s="37">
        <v>443915</v>
      </c>
      <c r="H7" s="35"/>
      <c r="I7" s="35">
        <f t="shared" ref="I7:I12" si="1">J7+K7</f>
        <v>1101504.5</v>
      </c>
      <c r="J7" s="35">
        <f t="shared" ref="J7:J12" si="2">E7*$E$4+F7*$G$4</f>
        <v>80500</v>
      </c>
      <c r="K7" s="35">
        <f t="shared" ref="K7:K12" si="3">G7*$E$4+H7*$G$4</f>
        <v>1021004.4999999999</v>
      </c>
    </row>
    <row r="8" spans="2:11" ht="18" customHeight="1">
      <c r="B8" s="36" t="s">
        <v>117</v>
      </c>
      <c r="C8" s="35">
        <f t="shared" si="0"/>
        <v>0</v>
      </c>
      <c r="D8" s="35">
        <f t="shared" si="0"/>
        <v>398628</v>
      </c>
      <c r="E8" s="35"/>
      <c r="F8" s="35">
        <v>30000</v>
      </c>
      <c r="G8" s="35"/>
      <c r="H8" s="37">
        <v>368628</v>
      </c>
      <c r="I8" s="35">
        <f t="shared" si="1"/>
        <v>956707.2</v>
      </c>
      <c r="J8" s="35">
        <f t="shared" si="2"/>
        <v>72000</v>
      </c>
      <c r="K8" s="35">
        <f t="shared" si="3"/>
        <v>884707.2</v>
      </c>
    </row>
    <row r="9" spans="2:11" ht="18" customHeight="1">
      <c r="B9" s="36" t="s">
        <v>116</v>
      </c>
      <c r="C9" s="35">
        <f t="shared" si="0"/>
        <v>0</v>
      </c>
      <c r="D9" s="35">
        <f t="shared" si="0"/>
        <v>15000</v>
      </c>
      <c r="E9" s="35"/>
      <c r="F9" s="35">
        <v>15000</v>
      </c>
      <c r="G9" s="35"/>
      <c r="H9" s="35"/>
      <c r="I9" s="35">
        <f t="shared" si="1"/>
        <v>36000</v>
      </c>
      <c r="J9" s="35">
        <f t="shared" si="2"/>
        <v>36000</v>
      </c>
      <c r="K9" s="35">
        <f t="shared" si="3"/>
        <v>0</v>
      </c>
    </row>
    <row r="10" spans="2:11" ht="18" customHeight="1">
      <c r="B10" s="36" t="s">
        <v>115</v>
      </c>
      <c r="C10" s="35">
        <f t="shared" si="0"/>
        <v>20000</v>
      </c>
      <c r="D10" s="35">
        <f t="shared" si="0"/>
        <v>0</v>
      </c>
      <c r="E10" s="37">
        <v>20000</v>
      </c>
      <c r="F10" s="35"/>
      <c r="G10" s="35"/>
      <c r="H10" s="35"/>
      <c r="I10" s="35">
        <f t="shared" si="1"/>
        <v>46000</v>
      </c>
      <c r="J10" s="35">
        <f t="shared" si="2"/>
        <v>46000</v>
      </c>
      <c r="K10" s="35">
        <f t="shared" si="3"/>
        <v>0</v>
      </c>
    </row>
    <row r="11" spans="2:11" ht="18" customHeight="1">
      <c r="B11" s="36" t="s">
        <v>114</v>
      </c>
      <c r="C11" s="35">
        <f t="shared" si="0"/>
        <v>3500</v>
      </c>
      <c r="D11" s="35">
        <f t="shared" si="0"/>
        <v>0</v>
      </c>
      <c r="E11" s="35">
        <v>3500</v>
      </c>
      <c r="F11" s="35"/>
      <c r="G11" s="35"/>
      <c r="H11" s="35"/>
      <c r="I11" s="35">
        <f t="shared" si="1"/>
        <v>8049.9999999999991</v>
      </c>
      <c r="J11" s="35">
        <f t="shared" si="2"/>
        <v>8049.9999999999991</v>
      </c>
      <c r="K11" s="35">
        <f t="shared" si="3"/>
        <v>0</v>
      </c>
    </row>
    <row r="12" spans="2:11" ht="35.25" customHeight="1">
      <c r="B12" s="36" t="s">
        <v>113</v>
      </c>
      <c r="C12" s="35">
        <f t="shared" si="0"/>
        <v>0</v>
      </c>
      <c r="D12" s="35">
        <f t="shared" si="0"/>
        <v>0</v>
      </c>
      <c r="E12" s="35"/>
      <c r="F12" s="35"/>
      <c r="G12" s="35"/>
      <c r="H12" s="35"/>
      <c r="I12" s="35">
        <f t="shared" si="1"/>
        <v>0</v>
      </c>
      <c r="J12" s="35">
        <f t="shared" si="2"/>
        <v>0</v>
      </c>
      <c r="K12" s="35">
        <f t="shared" si="3"/>
        <v>0</v>
      </c>
    </row>
    <row r="13" spans="2:11" ht="20.25" customHeight="1">
      <c r="B13" s="34" t="s">
        <v>7</v>
      </c>
      <c r="C13" s="32">
        <f t="shared" ref="C13:K13" si="4">SUM(C7:C12)</f>
        <v>502415</v>
      </c>
      <c r="D13" s="32">
        <f t="shared" si="4"/>
        <v>413628</v>
      </c>
      <c r="E13" s="32">
        <f t="shared" si="4"/>
        <v>58500</v>
      </c>
      <c r="F13" s="32">
        <f t="shared" si="4"/>
        <v>45000</v>
      </c>
      <c r="G13" s="32">
        <f t="shared" si="4"/>
        <v>443915</v>
      </c>
      <c r="H13" s="32">
        <f t="shared" si="4"/>
        <v>368628</v>
      </c>
      <c r="I13" s="33">
        <f t="shared" si="4"/>
        <v>2148261.7000000002</v>
      </c>
      <c r="J13" s="32">
        <f t="shared" si="4"/>
        <v>242550</v>
      </c>
      <c r="K13" s="32">
        <f t="shared" si="4"/>
        <v>1905711.6999999997</v>
      </c>
    </row>
    <row r="16" spans="2:11">
      <c r="C16" s="122">
        <v>2017</v>
      </c>
      <c r="D16" s="122"/>
      <c r="E16" s="122"/>
      <c r="F16" s="122"/>
      <c r="G16" s="122"/>
      <c r="H16" s="122"/>
    </row>
    <row r="17" spans="2:11">
      <c r="B17" s="123" t="s">
        <v>111</v>
      </c>
      <c r="C17" s="124" t="s">
        <v>7</v>
      </c>
      <c r="D17" s="124"/>
      <c r="E17" s="125">
        <f ca="1">'საწევროები -ჯუნა'!E17:F17</f>
        <v>2.2999999999999998</v>
      </c>
      <c r="F17" s="125"/>
      <c r="G17" s="127">
        <f ca="1">'საწევროები -ჯუნა'!G17:H17</f>
        <v>2.4</v>
      </c>
      <c r="H17" s="128"/>
      <c r="I17" s="124" t="s">
        <v>120</v>
      </c>
      <c r="J17" s="124"/>
      <c r="K17" s="124"/>
    </row>
    <row r="18" spans="2:11">
      <c r="B18" s="123"/>
      <c r="C18" s="124"/>
      <c r="D18" s="124"/>
      <c r="E18" s="124" t="s">
        <v>119</v>
      </c>
      <c r="F18" s="124"/>
      <c r="G18" s="124" t="s">
        <v>110</v>
      </c>
      <c r="H18" s="124"/>
      <c r="I18" s="124"/>
      <c r="J18" s="124"/>
      <c r="K18" s="124"/>
    </row>
    <row r="19" spans="2:11">
      <c r="B19" s="123"/>
      <c r="C19" s="38" t="s">
        <v>108</v>
      </c>
      <c r="D19" s="38" t="s">
        <v>109</v>
      </c>
      <c r="E19" s="38" t="s">
        <v>108</v>
      </c>
      <c r="F19" s="38" t="s">
        <v>109</v>
      </c>
      <c r="G19" s="38" t="s">
        <v>108</v>
      </c>
      <c r="H19" s="38" t="s">
        <v>109</v>
      </c>
      <c r="I19" s="38" t="s">
        <v>7</v>
      </c>
      <c r="J19" s="38" t="s">
        <v>119</v>
      </c>
      <c r="K19" s="38" t="s">
        <v>110</v>
      </c>
    </row>
    <row r="20" spans="2:11">
      <c r="B20" s="36" t="s">
        <v>118</v>
      </c>
      <c r="C20" s="35">
        <f t="shared" ref="C20:D25" si="5">E20+G20</f>
        <v>478915</v>
      </c>
      <c r="D20" s="35">
        <f t="shared" si="5"/>
        <v>0</v>
      </c>
      <c r="E20" s="35">
        <v>35000</v>
      </c>
      <c r="F20" s="35"/>
      <c r="G20" s="37">
        <v>443915</v>
      </c>
      <c r="H20" s="35"/>
      <c r="I20" s="35">
        <f t="shared" ref="I20:I25" si="6">J20+K20</f>
        <v>1101504.5</v>
      </c>
      <c r="J20" s="35">
        <f t="shared" ref="J20:J25" si="7">E20*$E$4+F20*$G$4</f>
        <v>80500</v>
      </c>
      <c r="K20" s="35">
        <f t="shared" ref="K20:K25" si="8">G20*$E$4+H20*$G$4</f>
        <v>1021004.4999999999</v>
      </c>
    </row>
    <row r="21" spans="2:11">
      <c r="B21" s="36" t="s">
        <v>117</v>
      </c>
      <c r="C21" s="35">
        <f t="shared" si="5"/>
        <v>0</v>
      </c>
      <c r="D21" s="35">
        <f t="shared" si="5"/>
        <v>460066</v>
      </c>
      <c r="E21" s="35"/>
      <c r="F21" s="35">
        <v>30000</v>
      </c>
      <c r="G21" s="35"/>
      <c r="H21" s="37">
        <v>430066</v>
      </c>
      <c r="I21" s="35">
        <f t="shared" si="6"/>
        <v>1104158.3999999999</v>
      </c>
      <c r="J21" s="35">
        <f t="shared" si="7"/>
        <v>72000</v>
      </c>
      <c r="K21" s="35">
        <f t="shared" si="8"/>
        <v>1032158.3999999999</v>
      </c>
    </row>
    <row r="22" spans="2:11">
      <c r="B22" s="36" t="s">
        <v>116</v>
      </c>
      <c r="C22" s="35">
        <f t="shared" si="5"/>
        <v>0</v>
      </c>
      <c r="D22" s="35">
        <f t="shared" si="5"/>
        <v>15000</v>
      </c>
      <c r="E22" s="35"/>
      <c r="F22" s="35">
        <v>15000</v>
      </c>
      <c r="G22" s="35"/>
      <c r="H22" s="35"/>
      <c r="I22" s="35">
        <f t="shared" si="6"/>
        <v>36000</v>
      </c>
      <c r="J22" s="35">
        <f t="shared" si="7"/>
        <v>36000</v>
      </c>
      <c r="K22" s="35">
        <f t="shared" si="8"/>
        <v>0</v>
      </c>
    </row>
    <row r="23" spans="2:11">
      <c r="B23" s="36" t="s">
        <v>115</v>
      </c>
      <c r="C23" s="35">
        <f t="shared" si="5"/>
        <v>20000</v>
      </c>
      <c r="D23" s="35">
        <f t="shared" si="5"/>
        <v>0</v>
      </c>
      <c r="E23" s="37">
        <v>20000</v>
      </c>
      <c r="F23" s="35"/>
      <c r="G23" s="35"/>
      <c r="H23" s="35"/>
      <c r="I23" s="35">
        <f t="shared" si="6"/>
        <v>46000</v>
      </c>
      <c r="J23" s="35">
        <f t="shared" si="7"/>
        <v>46000</v>
      </c>
      <c r="K23" s="35">
        <f t="shared" si="8"/>
        <v>0</v>
      </c>
    </row>
    <row r="24" spans="2:11">
      <c r="B24" s="36" t="s">
        <v>114</v>
      </c>
      <c r="C24" s="35">
        <f t="shared" si="5"/>
        <v>3500</v>
      </c>
      <c r="D24" s="35">
        <f t="shared" si="5"/>
        <v>0</v>
      </c>
      <c r="E24" s="35">
        <v>3500</v>
      </c>
      <c r="F24" s="35"/>
      <c r="G24" s="35"/>
      <c r="H24" s="35"/>
      <c r="I24" s="35">
        <f t="shared" si="6"/>
        <v>8049.9999999999991</v>
      </c>
      <c r="J24" s="35">
        <f t="shared" si="7"/>
        <v>8049.9999999999991</v>
      </c>
      <c r="K24" s="35">
        <f t="shared" si="8"/>
        <v>0</v>
      </c>
    </row>
    <row r="25" spans="2:11" ht="45">
      <c r="B25" s="36" t="s">
        <v>113</v>
      </c>
      <c r="C25" s="35">
        <f t="shared" si="5"/>
        <v>900</v>
      </c>
      <c r="D25" s="35">
        <f t="shared" si="5"/>
        <v>0</v>
      </c>
      <c r="E25" s="35">
        <v>900</v>
      </c>
      <c r="F25" s="35"/>
      <c r="G25" s="35"/>
      <c r="H25" s="35"/>
      <c r="I25" s="35">
        <f t="shared" si="6"/>
        <v>2070</v>
      </c>
      <c r="J25" s="35">
        <f t="shared" si="7"/>
        <v>2070</v>
      </c>
      <c r="K25" s="35">
        <f t="shared" si="8"/>
        <v>0</v>
      </c>
    </row>
    <row r="26" spans="2:11">
      <c r="B26" s="34" t="s">
        <v>7</v>
      </c>
      <c r="C26" s="32">
        <f t="shared" ref="C26:K26" si="9">SUM(C20:C25)</f>
        <v>503315</v>
      </c>
      <c r="D26" s="32">
        <f t="shared" si="9"/>
        <v>475066</v>
      </c>
      <c r="E26" s="32">
        <f t="shared" si="9"/>
        <v>59400</v>
      </c>
      <c r="F26" s="32">
        <f t="shared" si="9"/>
        <v>45000</v>
      </c>
      <c r="G26" s="32">
        <f t="shared" si="9"/>
        <v>443915</v>
      </c>
      <c r="H26" s="32">
        <f t="shared" si="9"/>
        <v>430066</v>
      </c>
      <c r="I26" s="33">
        <f t="shared" si="9"/>
        <v>2297782.9</v>
      </c>
      <c r="J26" s="32">
        <f t="shared" si="9"/>
        <v>244620</v>
      </c>
      <c r="K26" s="32">
        <f t="shared" si="9"/>
        <v>2053162.9</v>
      </c>
    </row>
    <row r="29" spans="2:11">
      <c r="C29" s="122" t="s">
        <v>122</v>
      </c>
      <c r="D29" s="122"/>
      <c r="E29" s="122"/>
      <c r="F29" s="122"/>
      <c r="G29" s="122"/>
      <c r="H29" s="122"/>
      <c r="I29" s="122"/>
    </row>
    <row r="30" spans="2:11">
      <c r="B30" s="123" t="s">
        <v>111</v>
      </c>
      <c r="C30" s="124" t="s">
        <v>7</v>
      </c>
      <c r="D30" s="124"/>
      <c r="E30" s="125">
        <f ca="1">'საწევროები -ჯუნა'!E30:F30</f>
        <v>2.2999999999999998</v>
      </c>
      <c r="F30" s="125"/>
      <c r="G30" s="126">
        <f ca="1">'საწევროები -ჯუნა'!G30:H30</f>
        <v>2.4</v>
      </c>
      <c r="H30" s="126"/>
      <c r="I30" s="124" t="s">
        <v>120</v>
      </c>
      <c r="J30" s="124"/>
      <c r="K30" s="124"/>
    </row>
    <row r="31" spans="2:11">
      <c r="B31" s="123"/>
      <c r="C31" s="124"/>
      <c r="D31" s="124"/>
      <c r="E31" s="124" t="s">
        <v>119</v>
      </c>
      <c r="F31" s="124"/>
      <c r="G31" s="124" t="s">
        <v>110</v>
      </c>
      <c r="H31" s="124"/>
      <c r="I31" s="124"/>
      <c r="J31" s="124"/>
      <c r="K31" s="124"/>
    </row>
    <row r="32" spans="2:11">
      <c r="B32" s="123"/>
      <c r="C32" s="38" t="s">
        <v>108</v>
      </c>
      <c r="D32" s="38" t="s">
        <v>109</v>
      </c>
      <c r="E32" s="38" t="s">
        <v>108</v>
      </c>
      <c r="F32" s="38" t="s">
        <v>109</v>
      </c>
      <c r="G32" s="38" t="s">
        <v>108</v>
      </c>
      <c r="H32" s="38" t="s">
        <v>109</v>
      </c>
      <c r="I32" s="38" t="s">
        <v>7</v>
      </c>
      <c r="J32" s="38" t="s">
        <v>119</v>
      </c>
      <c r="K32" s="38" t="s">
        <v>110</v>
      </c>
    </row>
    <row r="33" spans="2:11">
      <c r="B33" s="36" t="s">
        <v>118</v>
      </c>
      <c r="C33" s="35">
        <f t="shared" ref="C33:D38" si="10">E33+G33</f>
        <v>478915</v>
      </c>
      <c r="D33" s="35">
        <f t="shared" si="10"/>
        <v>0</v>
      </c>
      <c r="E33" s="35">
        <v>35000</v>
      </c>
      <c r="F33" s="35"/>
      <c r="G33" s="37">
        <v>443915</v>
      </c>
      <c r="H33" s="35"/>
      <c r="I33" s="35">
        <f t="shared" ref="I33:I38" si="11">J33+K33</f>
        <v>1101504.5</v>
      </c>
      <c r="J33" s="35">
        <f t="shared" ref="J33:J38" si="12">E33*$E$4+F33*$G$4</f>
        <v>80500</v>
      </c>
      <c r="K33" s="35">
        <f t="shared" ref="K33:K38" si="13">G33*$E$4+H33*$G$4</f>
        <v>1021004.4999999999</v>
      </c>
    </row>
    <row r="34" spans="2:11">
      <c r="B34" s="36" t="s">
        <v>117</v>
      </c>
      <c r="C34" s="35">
        <f t="shared" si="10"/>
        <v>0</v>
      </c>
      <c r="D34" s="35">
        <f t="shared" si="10"/>
        <v>460066</v>
      </c>
      <c r="E34" s="35"/>
      <c r="F34" s="35">
        <v>30000</v>
      </c>
      <c r="G34" s="35"/>
      <c r="H34" s="37">
        <v>430066</v>
      </c>
      <c r="I34" s="35">
        <f t="shared" si="11"/>
        <v>1104158.3999999999</v>
      </c>
      <c r="J34" s="35">
        <f t="shared" si="12"/>
        <v>72000</v>
      </c>
      <c r="K34" s="35">
        <f t="shared" si="13"/>
        <v>1032158.3999999999</v>
      </c>
    </row>
    <row r="35" spans="2:11">
      <c r="B35" s="36" t="s">
        <v>116</v>
      </c>
      <c r="C35" s="35">
        <f t="shared" si="10"/>
        <v>0</v>
      </c>
      <c r="D35" s="35">
        <f t="shared" si="10"/>
        <v>15000</v>
      </c>
      <c r="E35" s="35"/>
      <c r="F35" s="35">
        <v>15000</v>
      </c>
      <c r="G35" s="35"/>
      <c r="H35" s="35"/>
      <c r="I35" s="35">
        <f t="shared" si="11"/>
        <v>36000</v>
      </c>
      <c r="J35" s="35">
        <f t="shared" si="12"/>
        <v>36000</v>
      </c>
      <c r="K35" s="35">
        <f t="shared" si="13"/>
        <v>0</v>
      </c>
    </row>
    <row r="36" spans="2:11">
      <c r="B36" s="36" t="s">
        <v>115</v>
      </c>
      <c r="C36" s="35">
        <f t="shared" si="10"/>
        <v>0</v>
      </c>
      <c r="D36" s="35">
        <f t="shared" si="10"/>
        <v>0</v>
      </c>
      <c r="E36" s="35"/>
      <c r="F36" s="35"/>
      <c r="G36" s="35"/>
      <c r="H36" s="35"/>
      <c r="I36" s="35">
        <f t="shared" si="11"/>
        <v>0</v>
      </c>
      <c r="J36" s="35">
        <f t="shared" si="12"/>
        <v>0</v>
      </c>
      <c r="K36" s="35">
        <f t="shared" si="13"/>
        <v>0</v>
      </c>
    </row>
    <row r="37" spans="2:11">
      <c r="B37" s="36" t="s">
        <v>114</v>
      </c>
      <c r="C37" s="35">
        <f t="shared" si="10"/>
        <v>3500</v>
      </c>
      <c r="D37" s="35">
        <f t="shared" si="10"/>
        <v>0</v>
      </c>
      <c r="E37" s="35">
        <v>3500</v>
      </c>
      <c r="F37" s="35"/>
      <c r="G37" s="35"/>
      <c r="H37" s="35"/>
      <c r="I37" s="35">
        <f t="shared" si="11"/>
        <v>8049.9999999999991</v>
      </c>
      <c r="J37" s="35">
        <f t="shared" si="12"/>
        <v>8049.9999999999991</v>
      </c>
      <c r="K37" s="35">
        <f t="shared" si="13"/>
        <v>0</v>
      </c>
    </row>
    <row r="38" spans="2:11" ht="45">
      <c r="B38" s="36" t="s">
        <v>113</v>
      </c>
      <c r="C38" s="35">
        <f t="shared" si="10"/>
        <v>0</v>
      </c>
      <c r="D38" s="35">
        <f t="shared" si="10"/>
        <v>0</v>
      </c>
      <c r="E38" s="35"/>
      <c r="F38" s="35"/>
      <c r="G38" s="35"/>
      <c r="H38" s="35"/>
      <c r="I38" s="35">
        <f t="shared" si="11"/>
        <v>0</v>
      </c>
      <c r="J38" s="35">
        <f t="shared" si="12"/>
        <v>0</v>
      </c>
      <c r="K38" s="35">
        <f t="shared" si="13"/>
        <v>0</v>
      </c>
    </row>
    <row r="39" spans="2:11">
      <c r="B39" s="34" t="s">
        <v>7</v>
      </c>
      <c r="C39" s="32">
        <f t="shared" ref="C39:K39" si="14">SUM(C33:C38)</f>
        <v>482415</v>
      </c>
      <c r="D39" s="32">
        <f t="shared" si="14"/>
        <v>475066</v>
      </c>
      <c r="E39" s="32">
        <f t="shared" si="14"/>
        <v>38500</v>
      </c>
      <c r="F39" s="32">
        <f t="shared" si="14"/>
        <v>45000</v>
      </c>
      <c r="G39" s="32">
        <f t="shared" si="14"/>
        <v>443915</v>
      </c>
      <c r="H39" s="32">
        <f t="shared" si="14"/>
        <v>430066</v>
      </c>
      <c r="I39" s="33">
        <f t="shared" si="14"/>
        <v>2249712.9</v>
      </c>
      <c r="J39" s="32">
        <f t="shared" si="14"/>
        <v>196550</v>
      </c>
      <c r="K39" s="32">
        <f t="shared" si="14"/>
        <v>2053162.9</v>
      </c>
    </row>
    <row r="42" spans="2:11">
      <c r="C42" s="129" t="s">
        <v>121</v>
      </c>
      <c r="D42" s="129"/>
      <c r="E42" s="129"/>
      <c r="F42" s="129"/>
      <c r="G42" s="129"/>
      <c r="H42" s="129"/>
      <c r="I42" s="129"/>
    </row>
    <row r="43" spans="2:11">
      <c r="B43" s="123" t="s">
        <v>111</v>
      </c>
      <c r="C43" s="124" t="s">
        <v>7</v>
      </c>
      <c r="D43" s="124"/>
      <c r="E43" s="125">
        <f ca="1">'საწევროები -ჯუნა'!E43:F43</f>
        <v>2.2999999999999998</v>
      </c>
      <c r="F43" s="125"/>
      <c r="G43" s="126">
        <f ca="1">'საწევროები -ჯუნა'!G43:H43</f>
        <v>2.4</v>
      </c>
      <c r="H43" s="126"/>
      <c r="I43" s="124" t="s">
        <v>120</v>
      </c>
      <c r="J43" s="124"/>
      <c r="K43" s="124"/>
    </row>
    <row r="44" spans="2:11">
      <c r="B44" s="123"/>
      <c r="C44" s="124"/>
      <c r="D44" s="124"/>
      <c r="E44" s="124" t="s">
        <v>119</v>
      </c>
      <c r="F44" s="124"/>
      <c r="G44" s="124" t="s">
        <v>110</v>
      </c>
      <c r="H44" s="124"/>
      <c r="I44" s="124"/>
      <c r="J44" s="124"/>
      <c r="K44" s="124"/>
    </row>
    <row r="45" spans="2:11">
      <c r="B45" s="123"/>
      <c r="C45" s="38" t="s">
        <v>108</v>
      </c>
      <c r="D45" s="38" t="s">
        <v>109</v>
      </c>
      <c r="E45" s="38" t="s">
        <v>108</v>
      </c>
      <c r="F45" s="38" t="s">
        <v>109</v>
      </c>
      <c r="G45" s="38" t="s">
        <v>108</v>
      </c>
      <c r="H45" s="38" t="s">
        <v>109</v>
      </c>
      <c r="I45" s="38" t="s">
        <v>7</v>
      </c>
      <c r="J45" s="38" t="s">
        <v>119</v>
      </c>
      <c r="K45" s="38" t="s">
        <v>110</v>
      </c>
    </row>
    <row r="46" spans="2:11">
      <c r="B46" s="36" t="s">
        <v>118</v>
      </c>
      <c r="C46" s="35">
        <f t="shared" ref="C46:D51" si="15">E46+G46</f>
        <v>478915</v>
      </c>
      <c r="D46" s="35">
        <f t="shared" si="15"/>
        <v>0</v>
      </c>
      <c r="E46" s="35">
        <v>35000</v>
      </c>
      <c r="F46" s="35"/>
      <c r="G46" s="37">
        <v>443915</v>
      </c>
      <c r="H46" s="35"/>
      <c r="I46" s="35">
        <f t="shared" ref="I46:I51" si="16">J46+K46</f>
        <v>1101504.5</v>
      </c>
      <c r="J46" s="35">
        <f t="shared" ref="J46:J51" si="17">E46*$E$4+F46*$G$4</f>
        <v>80500</v>
      </c>
      <c r="K46" s="35">
        <f t="shared" ref="K46:K51" si="18">G46*$E$4+H46*$G$4</f>
        <v>1021004.4999999999</v>
      </c>
    </row>
    <row r="47" spans="2:11">
      <c r="B47" s="36" t="s">
        <v>117</v>
      </c>
      <c r="C47" s="35">
        <f t="shared" si="15"/>
        <v>0</v>
      </c>
      <c r="D47" s="35">
        <f t="shared" si="15"/>
        <v>475427</v>
      </c>
      <c r="E47" s="35"/>
      <c r="F47" s="35">
        <v>30000</v>
      </c>
      <c r="G47" s="35"/>
      <c r="H47" s="37">
        <v>445427</v>
      </c>
      <c r="I47" s="35">
        <f t="shared" si="16"/>
        <v>1141024.8</v>
      </c>
      <c r="J47" s="35">
        <f t="shared" si="17"/>
        <v>72000</v>
      </c>
      <c r="K47" s="35">
        <f t="shared" si="18"/>
        <v>1069024.8</v>
      </c>
    </row>
    <row r="48" spans="2:11">
      <c r="B48" s="36" t="s">
        <v>116</v>
      </c>
      <c r="C48" s="35">
        <f t="shared" si="15"/>
        <v>0</v>
      </c>
      <c r="D48" s="35">
        <f t="shared" si="15"/>
        <v>15000</v>
      </c>
      <c r="E48" s="35"/>
      <c r="F48" s="35">
        <v>15000</v>
      </c>
      <c r="G48" s="35"/>
      <c r="H48" s="35"/>
      <c r="I48" s="35">
        <f t="shared" si="16"/>
        <v>36000</v>
      </c>
      <c r="J48" s="35">
        <f t="shared" si="17"/>
        <v>36000</v>
      </c>
      <c r="K48" s="35">
        <f t="shared" si="18"/>
        <v>0</v>
      </c>
    </row>
    <row r="49" spans="2:11">
      <c r="B49" s="36" t="s">
        <v>115</v>
      </c>
      <c r="C49" s="35">
        <f t="shared" si="15"/>
        <v>0</v>
      </c>
      <c r="D49" s="35">
        <f t="shared" si="15"/>
        <v>0</v>
      </c>
      <c r="E49" s="35"/>
      <c r="F49" s="35"/>
      <c r="G49" s="35"/>
      <c r="H49" s="35"/>
      <c r="I49" s="35">
        <f t="shared" si="16"/>
        <v>0</v>
      </c>
      <c r="J49" s="35">
        <f t="shared" si="17"/>
        <v>0</v>
      </c>
      <c r="K49" s="35">
        <f t="shared" si="18"/>
        <v>0</v>
      </c>
    </row>
    <row r="50" spans="2:11">
      <c r="B50" s="36" t="s">
        <v>114</v>
      </c>
      <c r="C50" s="35">
        <f t="shared" si="15"/>
        <v>3500</v>
      </c>
      <c r="D50" s="35">
        <f t="shared" si="15"/>
        <v>0</v>
      </c>
      <c r="E50" s="35">
        <v>3500</v>
      </c>
      <c r="F50" s="35"/>
      <c r="G50" s="35"/>
      <c r="H50" s="35"/>
      <c r="I50" s="35">
        <f t="shared" si="16"/>
        <v>8049.9999999999991</v>
      </c>
      <c r="J50" s="35">
        <f t="shared" si="17"/>
        <v>8049.9999999999991</v>
      </c>
      <c r="K50" s="35">
        <f t="shared" si="18"/>
        <v>0</v>
      </c>
    </row>
    <row r="51" spans="2:11" ht="45">
      <c r="B51" s="36" t="s">
        <v>113</v>
      </c>
      <c r="C51" s="35">
        <f t="shared" si="15"/>
        <v>900</v>
      </c>
      <c r="D51" s="35">
        <f t="shared" si="15"/>
        <v>0</v>
      </c>
      <c r="E51" s="35">
        <v>900</v>
      </c>
      <c r="F51" s="35"/>
      <c r="G51" s="35"/>
      <c r="H51" s="35"/>
      <c r="I51" s="35">
        <f t="shared" si="16"/>
        <v>2070</v>
      </c>
      <c r="J51" s="35">
        <f t="shared" si="17"/>
        <v>2070</v>
      </c>
      <c r="K51" s="35">
        <f t="shared" si="18"/>
        <v>0</v>
      </c>
    </row>
    <row r="52" spans="2:11">
      <c r="B52" s="34" t="s">
        <v>7</v>
      </c>
      <c r="C52" s="32">
        <f t="shared" ref="C52:K52" si="19">SUM(C46:C51)</f>
        <v>483315</v>
      </c>
      <c r="D52" s="32">
        <f t="shared" si="19"/>
        <v>490427</v>
      </c>
      <c r="E52" s="32">
        <f t="shared" si="19"/>
        <v>39400</v>
      </c>
      <c r="F52" s="32">
        <f t="shared" si="19"/>
        <v>45000</v>
      </c>
      <c r="G52" s="32">
        <f t="shared" si="19"/>
        <v>443915</v>
      </c>
      <c r="H52" s="32">
        <f t="shared" si="19"/>
        <v>445427</v>
      </c>
      <c r="I52" s="33">
        <f t="shared" si="19"/>
        <v>2288649.2999999998</v>
      </c>
      <c r="J52" s="32">
        <f t="shared" si="19"/>
        <v>198620</v>
      </c>
      <c r="K52" s="32">
        <f t="shared" si="19"/>
        <v>2090029.2999999998</v>
      </c>
    </row>
  </sheetData>
  <mergeCells count="32">
    <mergeCell ref="C29:I29"/>
    <mergeCell ref="B43:B45"/>
    <mergeCell ref="C43:D44"/>
    <mergeCell ref="E43:F43"/>
    <mergeCell ref="G43:H43"/>
    <mergeCell ref="I43:K44"/>
    <mergeCell ref="E44:F44"/>
    <mergeCell ref="G44:H44"/>
    <mergeCell ref="C42:I42"/>
    <mergeCell ref="B30:B32"/>
    <mergeCell ref="C30:D31"/>
    <mergeCell ref="E30:F30"/>
    <mergeCell ref="G30:H30"/>
    <mergeCell ref="I30:K31"/>
    <mergeCell ref="E31:F31"/>
    <mergeCell ref="G31:H31"/>
    <mergeCell ref="B17:B19"/>
    <mergeCell ref="C17:D18"/>
    <mergeCell ref="E17:F17"/>
    <mergeCell ref="G17:H17"/>
    <mergeCell ref="I4:K5"/>
    <mergeCell ref="I17:K18"/>
    <mergeCell ref="E18:F18"/>
    <mergeCell ref="G18:H18"/>
    <mergeCell ref="C2:H2"/>
    <mergeCell ref="C16:H16"/>
    <mergeCell ref="B4:B6"/>
    <mergeCell ref="C4:D5"/>
    <mergeCell ref="E5:F5"/>
    <mergeCell ref="G5:H5"/>
    <mergeCell ref="E4:F4"/>
    <mergeCell ref="G4:H4"/>
  </mergeCells>
  <pageMargins left="0.7" right="0.7" top="0.75" bottom="0.75" header="0.3" footer="0.3"/>
  <pageSetup paperSize="9" scale="70" fitToHeight="0" orientation="landscape" r:id="rId1"/>
</worksheet>
</file>

<file path=xl/worksheets/sheet4.xml><?xml version="1.0" encoding="utf-8"?>
<worksheet xmlns="http://schemas.openxmlformats.org/spreadsheetml/2006/main" xmlns:r="http://schemas.openxmlformats.org/officeDocument/2006/relationships">
  <sheetPr>
    <tabColor rgb="FFC00000"/>
    <pageSetUpPr fitToPage="1"/>
  </sheetPr>
  <dimension ref="A3:XDK38"/>
  <sheetViews>
    <sheetView view="pageBreakPreview" topLeftCell="A7" zoomScale="90" zoomScaleNormal="100" zoomScaleSheetLayoutView="90" workbookViewId="0">
      <selection activeCell="F34" sqref="F34"/>
    </sheetView>
  </sheetViews>
  <sheetFormatPr defaultRowHeight="18"/>
  <cols>
    <col min="1" max="1" width="3.7109375" style="3" customWidth="1"/>
    <col min="2" max="2" width="57.85546875" style="3" customWidth="1"/>
    <col min="3" max="3" width="17.5703125" style="3" customWidth="1"/>
    <col min="4" max="7" width="20.85546875" style="3" customWidth="1"/>
    <col min="8" max="8" width="16.5703125" style="3" customWidth="1"/>
    <col min="9" max="9" width="9.140625" style="3"/>
    <col min="10" max="10" width="11.85546875" style="3" bestFit="1" customWidth="1"/>
    <col min="11" max="16384" width="9.140625" style="3"/>
  </cols>
  <sheetData>
    <row r="3" spans="1:13" s="1" customFormat="1">
      <c r="B3" s="108" t="s">
        <v>0</v>
      </c>
      <c r="C3" s="108"/>
      <c r="D3" s="3"/>
      <c r="E3" s="2"/>
      <c r="F3" s="2"/>
    </row>
    <row r="4" spans="1:13" s="1" customFormat="1" ht="25.5" customHeight="1">
      <c r="B4" s="130" t="s">
        <v>1</v>
      </c>
      <c r="C4" s="130"/>
      <c r="D4" s="49"/>
      <c r="E4" s="2"/>
      <c r="F4" s="2"/>
      <c r="G4" s="2"/>
    </row>
    <row r="5" spans="1:13" s="1" customFormat="1" ht="36.75" customHeight="1">
      <c r="B5" s="130" t="s">
        <v>128</v>
      </c>
      <c r="C5" s="130"/>
      <c r="D5" s="49"/>
      <c r="E5" s="2"/>
      <c r="F5" s="2"/>
      <c r="G5" s="2"/>
    </row>
    <row r="6" spans="1:13" s="1" customFormat="1" ht="13.5" customHeight="1">
      <c r="B6" s="2"/>
      <c r="C6" s="2"/>
      <c r="D6" s="49"/>
      <c r="E6" s="2"/>
      <c r="F6" s="2"/>
      <c r="G6" s="2"/>
    </row>
    <row r="7" spans="1:13" ht="36.75" customHeight="1">
      <c r="B7" s="120" t="s">
        <v>127</v>
      </c>
      <c r="C7" s="120"/>
      <c r="D7" s="48"/>
      <c r="E7" s="115"/>
      <c r="F7" s="115"/>
      <c r="G7" s="115"/>
      <c r="H7" s="116"/>
    </row>
    <row r="8" spans="1:13" ht="39" customHeight="1">
      <c r="B8" s="27" t="s">
        <v>5</v>
      </c>
      <c r="C8" s="27" t="s">
        <v>6</v>
      </c>
      <c r="D8" s="28">
        <v>2015</v>
      </c>
      <c r="E8" s="27">
        <v>2016</v>
      </c>
      <c r="F8" s="27">
        <v>2017</v>
      </c>
      <c r="G8" s="27">
        <v>2018</v>
      </c>
      <c r="H8" s="27" t="s">
        <v>126</v>
      </c>
    </row>
    <row r="9" spans="1:13" ht="46.5" customHeight="1">
      <c r="B9" s="120" t="s">
        <v>125</v>
      </c>
      <c r="C9" s="120"/>
      <c r="D9" s="47"/>
      <c r="E9" s="46"/>
      <c r="F9" s="46"/>
      <c r="G9" s="46"/>
      <c r="H9" s="46"/>
    </row>
    <row r="10" spans="1:13" ht="27.75" customHeight="1">
      <c r="A10" s="4"/>
      <c r="B10" s="27" t="s">
        <v>34</v>
      </c>
      <c r="C10" s="39" t="s">
        <v>35</v>
      </c>
      <c r="D10" s="5">
        <f>D11+D12+D25+D36</f>
        <v>661161</v>
      </c>
      <c r="E10" s="5">
        <f>E11+E12+E25+E36</f>
        <v>723112.5</v>
      </c>
      <c r="F10" s="5">
        <f>F11+F12+F25+F36</f>
        <v>762696.1</v>
      </c>
      <c r="G10" s="5">
        <f>G11+G12+G25+G36</f>
        <v>792268.5</v>
      </c>
      <c r="H10" s="5">
        <f>H11+H12+H25+H36</f>
        <v>852276.82000000007</v>
      </c>
      <c r="J10" s="45"/>
      <c r="K10" s="45"/>
      <c r="L10" s="45"/>
      <c r="M10" s="45"/>
    </row>
    <row r="11" spans="1:13" ht="39" customHeight="1">
      <c r="A11" s="4"/>
      <c r="B11" s="9" t="s">
        <v>37</v>
      </c>
      <c r="C11" s="39" t="s">
        <v>36</v>
      </c>
      <c r="D11" s="5">
        <v>470000</v>
      </c>
      <c r="E11" s="5">
        <v>500000</v>
      </c>
      <c r="F11" s="5">
        <v>520000</v>
      </c>
      <c r="G11" s="5">
        <v>540000</v>
      </c>
      <c r="H11" s="5">
        <v>560000</v>
      </c>
    </row>
    <row r="12" spans="1:13" ht="21.75" customHeight="1">
      <c r="A12" s="4"/>
      <c r="B12" s="9" t="s">
        <v>39</v>
      </c>
      <c r="C12" s="39" t="s">
        <v>38</v>
      </c>
      <c r="D12" s="5">
        <f>D13+D14+D15+D16+D17+D18+D19+D20+D21+D22+D23+D24</f>
        <v>57362</v>
      </c>
      <c r="E12" s="5">
        <f>E13+E14+E15+E16+E17+E18+E19+E20+E21+E22+E23+E24</f>
        <v>75912.5</v>
      </c>
      <c r="F12" s="5">
        <f>F13+F14+F15+F16+F17+F18+F19+F20+F21+F22+F23+F24</f>
        <v>91596.1</v>
      </c>
      <c r="G12" s="5">
        <f>G13+G14+G15+G16+G17+G18+G19+G20+G21+G22+G23+G24</f>
        <v>97768.5</v>
      </c>
      <c r="H12" s="5">
        <f>H13+H14+H15+H16+H17+H18+H19+H20+H21+H22+H23+H24</f>
        <v>134876.82</v>
      </c>
    </row>
    <row r="13" spans="1:13" ht="21" customHeight="1">
      <c r="A13" s="4"/>
      <c r="B13" s="6" t="s">
        <v>40</v>
      </c>
      <c r="C13" s="41" t="s">
        <v>66</v>
      </c>
      <c r="D13" s="7">
        <v>2000</v>
      </c>
      <c r="E13" s="7">
        <v>2000</v>
      </c>
      <c r="F13" s="7">
        <v>2200</v>
      </c>
      <c r="G13" s="7">
        <v>2420</v>
      </c>
      <c r="H13" s="7">
        <v>2650</v>
      </c>
    </row>
    <row r="14" spans="1:13">
      <c r="A14" s="4"/>
      <c r="B14" s="6" t="s">
        <v>41</v>
      </c>
      <c r="C14" s="41" t="s">
        <v>124</v>
      </c>
      <c r="D14" s="7">
        <v>8340</v>
      </c>
      <c r="E14" s="7">
        <v>12838.5</v>
      </c>
      <c r="F14" s="7">
        <v>13275</v>
      </c>
      <c r="G14" s="7">
        <v>14600</v>
      </c>
      <c r="H14" s="7">
        <v>16000</v>
      </c>
      <c r="I14" s="44"/>
    </row>
    <row r="15" spans="1:13">
      <c r="A15" s="4"/>
      <c r="B15" s="6" t="s">
        <v>42</v>
      </c>
      <c r="C15" s="41" t="s">
        <v>68</v>
      </c>
      <c r="D15" s="7">
        <v>1000</v>
      </c>
      <c r="E15" s="7">
        <v>1000</v>
      </c>
      <c r="F15" s="7">
        <v>1100</v>
      </c>
      <c r="G15" s="7">
        <v>1210</v>
      </c>
      <c r="H15" s="7">
        <v>1330</v>
      </c>
    </row>
    <row r="16" spans="1:13">
      <c r="A16" s="4"/>
      <c r="B16" s="8" t="s">
        <v>43</v>
      </c>
      <c r="C16" s="42" t="s">
        <v>69</v>
      </c>
      <c r="D16" s="29">
        <v>1502</v>
      </c>
      <c r="E16" s="7">
        <v>1650</v>
      </c>
      <c r="F16" s="7">
        <v>1815</v>
      </c>
      <c r="G16" s="7">
        <v>1996.5</v>
      </c>
      <c r="H16" s="7">
        <v>2190</v>
      </c>
    </row>
    <row r="17" spans="1:10">
      <c r="A17" s="4"/>
      <c r="B17" s="6" t="s">
        <v>44</v>
      </c>
      <c r="C17" s="41" t="s">
        <v>70</v>
      </c>
      <c r="D17" s="7">
        <v>270</v>
      </c>
      <c r="E17" s="7">
        <v>270</v>
      </c>
      <c r="F17" s="7">
        <v>297</v>
      </c>
      <c r="G17" s="7">
        <v>327</v>
      </c>
      <c r="H17" s="7">
        <v>360</v>
      </c>
    </row>
    <row r="18" spans="1:10">
      <c r="A18" s="4"/>
      <c r="B18" s="6" t="s">
        <v>45</v>
      </c>
      <c r="C18" s="41" t="s">
        <v>71</v>
      </c>
      <c r="D18" s="7">
        <v>10000</v>
      </c>
      <c r="E18" s="7">
        <v>8000</v>
      </c>
      <c r="F18" s="7">
        <v>8200</v>
      </c>
      <c r="G18" s="7">
        <v>8400</v>
      </c>
      <c r="H18" s="7">
        <v>8600</v>
      </c>
    </row>
    <row r="19" spans="1:10">
      <c r="A19" s="4"/>
      <c r="B19" s="8" t="s">
        <v>46</v>
      </c>
      <c r="C19" s="42" t="s">
        <v>72</v>
      </c>
      <c r="D19" s="29">
        <v>11850</v>
      </c>
      <c r="E19" s="29">
        <v>14710</v>
      </c>
      <c r="F19" s="29">
        <v>15110</v>
      </c>
      <c r="G19" s="29">
        <v>15410</v>
      </c>
      <c r="H19" s="29">
        <v>31361</v>
      </c>
    </row>
    <row r="20" spans="1:10" ht="23.25" customHeight="1">
      <c r="A20" s="4"/>
      <c r="B20" s="8" t="s">
        <v>47</v>
      </c>
      <c r="C20" s="42" t="s">
        <v>73</v>
      </c>
      <c r="D20" s="29">
        <v>6400</v>
      </c>
      <c r="E20" s="29">
        <f>9453-1029</f>
        <v>8424</v>
      </c>
      <c r="F20" s="29">
        <f>15585-1080</f>
        <v>14505</v>
      </c>
      <c r="G20" s="29">
        <f>18585.1-1134</f>
        <v>17451.099999999999</v>
      </c>
      <c r="H20" s="29">
        <f>45593-H22</f>
        <v>30833</v>
      </c>
      <c r="J20" s="43"/>
    </row>
    <row r="21" spans="1:10">
      <c r="A21" s="4"/>
      <c r="B21" s="6" t="s">
        <v>48</v>
      </c>
      <c r="C21" s="41" t="s">
        <v>74</v>
      </c>
      <c r="D21" s="7">
        <v>6000</v>
      </c>
      <c r="E21" s="7">
        <v>6300</v>
      </c>
      <c r="F21" s="7">
        <v>6500</v>
      </c>
      <c r="G21" s="7">
        <v>6500</v>
      </c>
      <c r="H21" s="7">
        <v>6500</v>
      </c>
    </row>
    <row r="22" spans="1:10" ht="18" customHeight="1">
      <c r="A22" s="4"/>
      <c r="B22" s="8" t="s">
        <v>49</v>
      </c>
      <c r="C22" s="42" t="s">
        <v>75</v>
      </c>
      <c r="D22" s="29">
        <v>4800</v>
      </c>
      <c r="E22" s="29">
        <v>5500</v>
      </c>
      <c r="F22" s="29">
        <v>8352.1</v>
      </c>
      <c r="G22" s="29">
        <v>9187.7000000000007</v>
      </c>
      <c r="H22" s="29">
        <v>14760</v>
      </c>
    </row>
    <row r="23" spans="1:10" ht="18" customHeight="1">
      <c r="A23" s="4"/>
      <c r="B23" s="6" t="s">
        <v>65</v>
      </c>
      <c r="C23" s="41" t="s">
        <v>76</v>
      </c>
      <c r="D23" s="7">
        <v>200</v>
      </c>
      <c r="E23" s="7">
        <f>D23*110%</f>
        <v>220.00000000000003</v>
      </c>
      <c r="F23" s="7">
        <f>E23*110%</f>
        <v>242.00000000000006</v>
      </c>
      <c r="G23" s="7">
        <f>F23*110%</f>
        <v>266.2000000000001</v>
      </c>
      <c r="H23" s="7">
        <f>G23*110%</f>
        <v>292.82000000000016</v>
      </c>
    </row>
    <row r="24" spans="1:10" ht="18" customHeight="1">
      <c r="A24" s="4"/>
      <c r="B24" s="6" t="s">
        <v>112</v>
      </c>
      <c r="C24" s="41" t="s">
        <v>77</v>
      </c>
      <c r="D24" s="7">
        <v>5000</v>
      </c>
      <c r="E24" s="7">
        <v>15000</v>
      </c>
      <c r="F24" s="7">
        <v>20000</v>
      </c>
      <c r="G24" s="7">
        <v>20000</v>
      </c>
      <c r="H24" s="7">
        <v>20000</v>
      </c>
    </row>
    <row r="25" spans="1:10" ht="54">
      <c r="A25" s="4"/>
      <c r="B25" s="9" t="s">
        <v>78</v>
      </c>
      <c r="C25" s="39" t="s">
        <v>82</v>
      </c>
      <c r="D25" s="5">
        <f>SUM(D26:D35)</f>
        <v>132799</v>
      </c>
      <c r="E25" s="5">
        <f>SUM(E26:E35)</f>
        <v>146200</v>
      </c>
      <c r="F25" s="5">
        <f>SUM(F26:F35)</f>
        <v>150100</v>
      </c>
      <c r="G25" s="5">
        <f>SUM(G26:G35)</f>
        <v>153500</v>
      </c>
      <c r="H25" s="5">
        <f>SUM(H26:H35)</f>
        <v>156400</v>
      </c>
    </row>
    <row r="26" spans="1:10">
      <c r="A26" s="4"/>
      <c r="B26" s="6" t="s">
        <v>79</v>
      </c>
      <c r="C26" s="41" t="s">
        <v>83</v>
      </c>
      <c r="D26" s="7">
        <v>15000</v>
      </c>
      <c r="E26" s="7">
        <v>22500</v>
      </c>
      <c r="F26" s="7">
        <v>24500</v>
      </c>
      <c r="G26" s="7">
        <v>26000</v>
      </c>
      <c r="H26" s="7">
        <v>27000</v>
      </c>
    </row>
    <row r="27" spans="1:10">
      <c r="A27" s="4"/>
      <c r="B27" s="6" t="s">
        <v>80</v>
      </c>
      <c r="C27" s="41" t="s">
        <v>84</v>
      </c>
      <c r="D27" s="7">
        <v>6500</v>
      </c>
      <c r="E27" s="30">
        <v>6900</v>
      </c>
      <c r="F27" s="30">
        <v>7300</v>
      </c>
      <c r="G27" s="30">
        <v>7700</v>
      </c>
      <c r="H27" s="30">
        <v>8100</v>
      </c>
    </row>
    <row r="28" spans="1:10">
      <c r="A28" s="4"/>
      <c r="B28" s="6" t="s">
        <v>81</v>
      </c>
      <c r="C28" s="41" t="s">
        <v>85</v>
      </c>
      <c r="D28" s="7">
        <v>2000</v>
      </c>
      <c r="E28" s="7">
        <v>2000</v>
      </c>
      <c r="F28" s="7">
        <v>2000</v>
      </c>
      <c r="G28" s="7">
        <v>2000</v>
      </c>
      <c r="H28" s="7">
        <v>2000</v>
      </c>
    </row>
    <row r="29" spans="1:10">
      <c r="A29" s="4"/>
      <c r="B29" s="6" t="s">
        <v>50</v>
      </c>
      <c r="C29" s="41" t="s">
        <v>86</v>
      </c>
      <c r="D29" s="7">
        <v>29465</v>
      </c>
      <c r="E29" s="7">
        <v>30000</v>
      </c>
      <c r="F29" s="7">
        <v>31000</v>
      </c>
      <c r="G29" s="7">
        <v>32000</v>
      </c>
      <c r="H29" s="7">
        <v>33000</v>
      </c>
    </row>
    <row r="30" spans="1:10" ht="36">
      <c r="A30" s="4"/>
      <c r="B30" s="6" t="s">
        <v>51</v>
      </c>
      <c r="C30" s="41" t="s">
        <v>87</v>
      </c>
      <c r="D30" s="7">
        <v>2500</v>
      </c>
      <c r="E30" s="7">
        <v>3100</v>
      </c>
      <c r="F30" s="7">
        <v>3100</v>
      </c>
      <c r="G30" s="7">
        <v>3100</v>
      </c>
      <c r="H30" s="7">
        <v>3100</v>
      </c>
    </row>
    <row r="31" spans="1:10" ht="54">
      <c r="A31" s="4"/>
      <c r="B31" s="6" t="s">
        <v>52</v>
      </c>
      <c r="C31" s="41" t="s">
        <v>88</v>
      </c>
      <c r="D31" s="7">
        <v>6000</v>
      </c>
      <c r="E31" s="7">
        <v>6500</v>
      </c>
      <c r="F31" s="7">
        <v>7000</v>
      </c>
      <c r="G31" s="7">
        <v>7500</v>
      </c>
      <c r="H31" s="7">
        <v>8000</v>
      </c>
    </row>
    <row r="32" spans="1:10" ht="42" customHeight="1">
      <c r="A32" s="4"/>
      <c r="B32" s="6" t="s">
        <v>53</v>
      </c>
      <c r="C32" s="41" t="s">
        <v>89</v>
      </c>
      <c r="D32" s="7">
        <v>30000</v>
      </c>
      <c r="E32" s="7">
        <v>32000</v>
      </c>
      <c r="F32" s="7">
        <v>32000</v>
      </c>
      <c r="G32" s="7">
        <v>32000</v>
      </c>
      <c r="H32" s="7">
        <v>32000</v>
      </c>
    </row>
    <row r="33" spans="1:8 16339:16339" ht="23.25" customHeight="1">
      <c r="A33" s="4"/>
      <c r="B33" s="6" t="s">
        <v>54</v>
      </c>
      <c r="C33" s="41" t="s">
        <v>90</v>
      </c>
      <c r="D33" s="7">
        <v>25334</v>
      </c>
      <c r="E33" s="7">
        <v>26000</v>
      </c>
      <c r="F33" s="7">
        <v>26000</v>
      </c>
      <c r="G33" s="7">
        <v>26000</v>
      </c>
      <c r="H33" s="7">
        <v>26000</v>
      </c>
    </row>
    <row r="34" spans="1:8 16339:16339" ht="25.5" customHeight="1">
      <c r="A34" s="4"/>
      <c r="B34" s="6" t="s">
        <v>55</v>
      </c>
      <c r="C34" s="41" t="s">
        <v>91</v>
      </c>
      <c r="D34" s="7">
        <v>15000</v>
      </c>
      <c r="E34" s="7">
        <v>16000</v>
      </c>
      <c r="F34" s="7">
        <v>16000</v>
      </c>
      <c r="G34" s="7">
        <v>16000</v>
      </c>
      <c r="H34" s="7">
        <v>16000</v>
      </c>
      <c r="XDK34" s="7"/>
    </row>
    <row r="35" spans="1:8 16339:16339" ht="36">
      <c r="A35" s="4"/>
      <c r="B35" s="6" t="s">
        <v>56</v>
      </c>
      <c r="C35" s="41" t="s">
        <v>92</v>
      </c>
      <c r="D35" s="7">
        <v>1000</v>
      </c>
      <c r="E35" s="7">
        <v>1200</v>
      </c>
      <c r="F35" s="7">
        <v>1200</v>
      </c>
      <c r="G35" s="7">
        <v>1200</v>
      </c>
      <c r="H35" s="7">
        <v>1200</v>
      </c>
    </row>
    <row r="36" spans="1:8 16339:16339" ht="30.75" customHeight="1">
      <c r="A36" s="4"/>
      <c r="B36" s="40" t="s">
        <v>57</v>
      </c>
      <c r="C36" s="39" t="s">
        <v>93</v>
      </c>
      <c r="D36" s="5">
        <v>1000</v>
      </c>
      <c r="E36" s="5">
        <v>1000</v>
      </c>
      <c r="F36" s="5">
        <v>1000</v>
      </c>
      <c r="G36" s="5">
        <v>1000</v>
      </c>
      <c r="H36" s="5">
        <v>1000</v>
      </c>
    </row>
    <row r="38" spans="1:8 16339:16339" ht="36">
      <c r="B38" s="3" t="s">
        <v>123</v>
      </c>
    </row>
  </sheetData>
  <autoFilter ref="A8:XDK8"/>
  <mergeCells count="6">
    <mergeCell ref="E7:H7"/>
    <mergeCell ref="B9:C9"/>
    <mergeCell ref="B3:C3"/>
    <mergeCell ref="B4:C4"/>
    <mergeCell ref="B5:C5"/>
    <mergeCell ref="B7:C7"/>
  </mergeCells>
  <pageMargins left="0.28999999999999998" right="0.32" top="0.2" bottom="0.27" header="0.3" footer="0.3"/>
  <pageSetup scale="56" orientation="landscape" horizontalDpi="200" verticalDpi="200" r:id="rId1"/>
</worksheet>
</file>

<file path=xl/worksheets/sheet5.xml><?xml version="1.0" encoding="utf-8"?>
<worksheet xmlns="http://schemas.openxmlformats.org/spreadsheetml/2006/main" xmlns:r="http://schemas.openxmlformats.org/officeDocument/2006/relationships">
  <dimension ref="B6:O12"/>
  <sheetViews>
    <sheetView view="pageBreakPreview" topLeftCell="A5" zoomScale="90" zoomScaleNormal="100" zoomScaleSheetLayoutView="90" workbookViewId="0">
      <selection activeCell="D19" sqref="D19"/>
    </sheetView>
  </sheetViews>
  <sheetFormatPr defaultRowHeight="15"/>
  <cols>
    <col min="2" max="2" width="18.28515625" customWidth="1"/>
    <col min="4" max="4" width="9.28515625" bestFit="1" customWidth="1"/>
    <col min="5" max="5" width="10.140625" bestFit="1" customWidth="1"/>
    <col min="6" max="9" width="9.28515625" bestFit="1" customWidth="1"/>
    <col min="10" max="10" width="10.140625" bestFit="1" customWidth="1"/>
    <col min="11" max="14" width="9.28515625" bestFit="1" customWidth="1"/>
  </cols>
  <sheetData>
    <row r="6" spans="2:15" ht="18">
      <c r="B6" s="131" t="s">
        <v>61</v>
      </c>
      <c r="C6" s="131"/>
      <c r="D6" s="132">
        <v>2015</v>
      </c>
      <c r="E6" s="102" t="s">
        <v>7</v>
      </c>
      <c r="F6" s="104" t="s">
        <v>3</v>
      </c>
      <c r="G6" s="105"/>
      <c r="H6" s="105"/>
      <c r="I6" s="106"/>
      <c r="J6" s="102" t="s">
        <v>7</v>
      </c>
      <c r="K6" s="104" t="s">
        <v>4</v>
      </c>
      <c r="L6" s="105"/>
      <c r="M6" s="105"/>
      <c r="N6" s="106"/>
    </row>
    <row r="7" spans="2:15" ht="72">
      <c r="B7" s="51" t="s">
        <v>5</v>
      </c>
      <c r="C7" s="51" t="s">
        <v>6</v>
      </c>
      <c r="D7" s="133"/>
      <c r="E7" s="103"/>
      <c r="F7" s="52">
        <v>2016</v>
      </c>
      <c r="G7" s="52">
        <v>2017</v>
      </c>
      <c r="H7" s="52">
        <v>2018</v>
      </c>
      <c r="I7" s="52">
        <v>2019</v>
      </c>
      <c r="J7" s="103" t="s">
        <v>7</v>
      </c>
      <c r="K7" s="52">
        <v>2016</v>
      </c>
      <c r="L7" s="52">
        <v>2017</v>
      </c>
      <c r="M7" s="52">
        <v>2018</v>
      </c>
      <c r="N7" s="52">
        <v>2019</v>
      </c>
    </row>
    <row r="8" spans="2:15" ht="122.25" customHeight="1">
      <c r="B8" s="67" t="s">
        <v>58</v>
      </c>
      <c r="C8" s="68" t="s">
        <v>59</v>
      </c>
      <c r="D8" s="69">
        <v>31293</v>
      </c>
      <c r="E8" s="69">
        <v>128000</v>
      </c>
      <c r="F8" s="69">
        <v>32000</v>
      </c>
      <c r="G8" s="69">
        <v>32000</v>
      </c>
      <c r="H8" s="69">
        <v>32000</v>
      </c>
      <c r="I8" s="69">
        <v>32000</v>
      </c>
      <c r="J8" s="69">
        <v>128000</v>
      </c>
      <c r="K8" s="69">
        <v>32000</v>
      </c>
      <c r="L8" s="69">
        <v>32000</v>
      </c>
      <c r="M8" s="69">
        <v>32000</v>
      </c>
      <c r="N8" s="69">
        <v>32000</v>
      </c>
      <c r="O8" s="67"/>
    </row>
    <row r="12" spans="2:15">
      <c r="B12" s="70" t="s">
        <v>129</v>
      </c>
      <c r="C12" s="70"/>
      <c r="D12" s="70"/>
      <c r="E12" s="70"/>
      <c r="F12" s="70"/>
      <c r="G12" s="70"/>
      <c r="H12" s="70"/>
      <c r="I12" s="70"/>
      <c r="J12" s="70"/>
      <c r="K12" s="70"/>
      <c r="L12" s="70"/>
      <c r="M12" s="70"/>
      <c r="N12" s="70"/>
      <c r="O12" s="70"/>
    </row>
  </sheetData>
  <mergeCells count="6">
    <mergeCell ref="K6:N6"/>
    <mergeCell ref="B6:C6"/>
    <mergeCell ref="D6:D7"/>
    <mergeCell ref="E6:E7"/>
    <mergeCell ref="F6:I6"/>
    <mergeCell ref="J6:J7"/>
  </mergeCells>
  <pageMargins left="0.7" right="0.7" top="0.75" bottom="0.75" header="0.3" footer="0.3"/>
  <pageSetup scale="8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N4 - sul (დაჯი)</vt:lpstr>
      <vt:lpstr>N4 - შრომა</vt:lpstr>
      <vt:lpstr>საწევროები -ჯუნა</vt:lpstr>
      <vt:lpstr>ჯანდაცვა</vt:lpstr>
      <vt:lpstr>აღჭურვა</vt:lpstr>
      <vt:lpstr>'N4 - sul (დაჯი)'!Print_Area</vt:lpstr>
      <vt:lpstr>'N4 - შრომა'!Print_Area</vt:lpstr>
      <vt:lpstr>'საწევროები -ჯუნა'!Print_Area</vt:lpstr>
      <vt:lpstr>ჯანდაცვა!Print_Area</vt:lpstr>
      <vt:lpstr>'N4 - sul (დაჯი)'!Print_Titles</vt:lpstr>
      <vt:lpstr>'N4 - შრომა'!Print_Titles</vt:lpstr>
      <vt:lpstr>ჯანდაცვა!Print_Titles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Natia Gulua</dc:creator>
  <cp:lastModifiedBy>mgotiashvili</cp:lastModifiedBy>
  <cp:lastPrinted>2015-05-29T12:15:31Z</cp:lastPrinted>
  <dcterms:created xsi:type="dcterms:W3CDTF">2014-04-28T09:07:37Z</dcterms:created>
  <dcterms:modified xsi:type="dcterms:W3CDTF">2015-07-02T13:38:42Z</dcterms:modified>
</cp:coreProperties>
</file>